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Finansije5\Desktop\izvjestaji mjesecno i kvartalni izvještaji\MJESEČNI I KVARTALNI IZVJEŠTAJI\7.izvještaji mjesečni 2025.godina\6.Jun 2025.godina - II kvartal 2025.god\"/>
    </mc:Choice>
  </mc:AlternateContent>
  <xr:revisionPtr revIDLastSave="0" documentId="13_ncr:1_{EBC1E977-07D6-4E94-9C53-5409A421CA12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3" l="1"/>
  <c r="D18" i="7"/>
  <c r="D54" i="2"/>
  <c r="AX17" i="14" l="1"/>
  <c r="AM17" i="14"/>
  <c r="AE17" i="14"/>
  <c r="O17" i="14"/>
  <c r="BB16" i="14"/>
  <c r="BA16" i="14"/>
  <c r="BB15" i="14"/>
  <c r="BA15" i="14"/>
  <c r="BB14" i="14"/>
  <c r="BA14" i="14"/>
  <c r="BB13" i="14"/>
  <c r="BA13" i="14"/>
  <c r="BB12" i="14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B4" i="14" s="1"/>
  <c r="BA6" i="14"/>
  <c r="BB5" i="14"/>
  <c r="BA5" i="14"/>
  <c r="BA4" i="14" s="1"/>
  <c r="BA17" i="14" s="1"/>
  <c r="AZ4" i="14"/>
  <c r="AZ17" i="14" s="1"/>
  <c r="AY4" i="14"/>
  <c r="AY17" i="14" s="1"/>
  <c r="AX4" i="14"/>
  <c r="AW4" i="14"/>
  <c r="AW17" i="14" s="1"/>
  <c r="AV4" i="14"/>
  <c r="AV17" i="14" s="1"/>
  <c r="AU4" i="14"/>
  <c r="AU17" i="14" s="1"/>
  <c r="AT4" i="14"/>
  <c r="AT17" i="14" s="1"/>
  <c r="AS4" i="14"/>
  <c r="AS17" i="14" s="1"/>
  <c r="AR4" i="14"/>
  <c r="AR17" i="14" s="1"/>
  <c r="AQ4" i="14"/>
  <c r="AQ17" i="14" s="1"/>
  <c r="AP4" i="14"/>
  <c r="AP17" i="14" s="1"/>
  <c r="AO4" i="14"/>
  <c r="AO17" i="14" s="1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H17" i="14" s="1"/>
  <c r="AG4" i="14"/>
  <c r="AG17" i="14" s="1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Z17" i="14" s="1"/>
  <c r="Y4" i="14"/>
  <c r="Y17" i="14" s="1"/>
  <c r="X4" i="14"/>
  <c r="X17" i="14" s="1"/>
  <c r="W4" i="14"/>
  <c r="W17" i="14" s="1"/>
  <c r="V4" i="14"/>
  <c r="V17" i="14" s="1"/>
  <c r="U4" i="14"/>
  <c r="U17" i="14" s="1"/>
  <c r="T4" i="14"/>
  <c r="T17" i="14" s="1"/>
  <c r="S4" i="14"/>
  <c r="S17" i="14" s="1"/>
  <c r="R4" i="14"/>
  <c r="R17" i="14" s="1"/>
  <c r="Q4" i="14"/>
  <c r="Q17" i="14" s="1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J17" i="14" s="1"/>
  <c r="I4" i="14"/>
  <c r="I17" i="14" s="1"/>
  <c r="H4" i="14"/>
  <c r="H17" i="14" s="1"/>
  <c r="G4" i="14"/>
  <c r="G17" i="14" s="1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S10" i="13"/>
  <c r="AS9" i="13" s="1"/>
  <c r="AR10" i="13"/>
  <c r="AQ10" i="13"/>
  <c r="AP10" i="13"/>
  <c r="AO10" i="13"/>
  <c r="AO9" i="13" s="1"/>
  <c r="AN10" i="13"/>
  <c r="AN9" i="13" s="1"/>
  <c r="AM10" i="13"/>
  <c r="AM9" i="13" s="1"/>
  <c r="AL10" i="13"/>
  <c r="AL9" i="13" s="1"/>
  <c r="AL14" i="13" s="1"/>
  <c r="AK10" i="13"/>
  <c r="AK9" i="13" s="1"/>
  <c r="AJ10" i="13"/>
  <c r="AI10" i="13"/>
  <c r="AH10" i="13"/>
  <c r="AG10" i="13"/>
  <c r="AG9" i="13" s="1"/>
  <c r="AF10" i="13"/>
  <c r="AF9" i="13" s="1"/>
  <c r="AE10" i="13"/>
  <c r="AE9" i="13" s="1"/>
  <c r="AD10" i="13"/>
  <c r="AD9" i="13" s="1"/>
  <c r="AC10" i="13"/>
  <c r="AC9" i="13" s="1"/>
  <c r="AB10" i="13"/>
  <c r="AB9" i="13" s="1"/>
  <c r="AA10" i="13"/>
  <c r="Z10" i="13"/>
  <c r="Y10" i="13"/>
  <c r="X10" i="13"/>
  <c r="W10" i="13"/>
  <c r="W9" i="13" s="1"/>
  <c r="V10" i="13"/>
  <c r="V9" i="13" s="1"/>
  <c r="V14" i="13" s="1"/>
  <c r="U10" i="13"/>
  <c r="U9" i="13" s="1"/>
  <c r="T10" i="13"/>
  <c r="S10" i="13"/>
  <c r="R10" i="13"/>
  <c r="Q10" i="13"/>
  <c r="P10" i="13"/>
  <c r="O10" i="13"/>
  <c r="L10" i="13"/>
  <c r="L9" i="13" s="1"/>
  <c r="K10" i="13"/>
  <c r="K9" i="13" s="1"/>
  <c r="J10" i="13"/>
  <c r="I10" i="13"/>
  <c r="H10" i="13"/>
  <c r="G10" i="13"/>
  <c r="G9" i="13" s="1"/>
  <c r="F10" i="13"/>
  <c r="F9" i="13" s="1"/>
  <c r="E10" i="13"/>
  <c r="E9" i="13" s="1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J9" i="13"/>
  <c r="AI9" i="13"/>
  <c r="AH9" i="13"/>
  <c r="AA9" i="13"/>
  <c r="Z9" i="13"/>
  <c r="Y9" i="13"/>
  <c r="X9" i="13"/>
  <c r="T9" i="13"/>
  <c r="S9" i="13"/>
  <c r="R9" i="13"/>
  <c r="Q9" i="13"/>
  <c r="P9" i="13"/>
  <c r="O9" i="13"/>
  <c r="J9" i="13"/>
  <c r="I9" i="13"/>
  <c r="H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T5" i="13"/>
  <c r="AS5" i="13"/>
  <c r="AR5" i="13"/>
  <c r="AQ5" i="13"/>
  <c r="AQ4" i="13" s="1"/>
  <c r="AQ14" i="13" s="1"/>
  <c r="AP5" i="13"/>
  <c r="AP4" i="13" s="1"/>
  <c r="AP14" i="13" s="1"/>
  <c r="AO5" i="13"/>
  <c r="AO4" i="13" s="1"/>
  <c r="AN5" i="13"/>
  <c r="AN4" i="13" s="1"/>
  <c r="AM5" i="13"/>
  <c r="AM4" i="13" s="1"/>
  <c r="AL5" i="13"/>
  <c r="AK5" i="13"/>
  <c r="AJ5" i="13"/>
  <c r="AI5" i="13"/>
  <c r="AI4" i="13" s="1"/>
  <c r="AI14" i="13" s="1"/>
  <c r="AH5" i="13"/>
  <c r="AH4" i="13" s="1"/>
  <c r="AH14" i="13" s="1"/>
  <c r="AG5" i="13"/>
  <c r="AG4" i="13" s="1"/>
  <c r="AF5" i="13"/>
  <c r="AF4" i="13" s="1"/>
  <c r="AE5" i="13"/>
  <c r="AE4" i="13" s="1"/>
  <c r="AD5" i="13"/>
  <c r="AD4" i="13" s="1"/>
  <c r="AC5" i="13"/>
  <c r="AB5" i="13"/>
  <c r="AA5" i="13"/>
  <c r="Z5" i="13"/>
  <c r="Y5" i="13"/>
  <c r="Y4" i="13" s="1"/>
  <c r="Y14" i="13" s="1"/>
  <c r="X5" i="13"/>
  <c r="X4" i="13" s="1"/>
  <c r="X14" i="13" s="1"/>
  <c r="W5" i="13"/>
  <c r="W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L5" i="13"/>
  <c r="K5" i="13"/>
  <c r="J5" i="13"/>
  <c r="I5" i="13"/>
  <c r="I4" i="13" s="1"/>
  <c r="I14" i="13" s="1"/>
  <c r="H5" i="13"/>
  <c r="H4" i="13" s="1"/>
  <c r="H14" i="13" s="1"/>
  <c r="G5" i="13"/>
  <c r="G4" i="13" s="1"/>
  <c r="F5" i="13"/>
  <c r="F4" i="13" s="1"/>
  <c r="E5" i="13"/>
  <c r="E4" i="13" s="1"/>
  <c r="D5" i="13"/>
  <c r="C5" i="13"/>
  <c r="AZ4" i="13"/>
  <c r="AY4" i="13"/>
  <c r="AY14" i="13" s="1"/>
  <c r="AX4" i="13"/>
  <c r="AX14" i="13" s="1"/>
  <c r="AW4" i="13"/>
  <c r="AW14" i="13" s="1"/>
  <c r="AT4" i="13"/>
  <c r="AS4" i="13"/>
  <c r="AR4" i="13"/>
  <c r="AL4" i="13"/>
  <c r="AK4" i="13"/>
  <c r="AJ4" i="13"/>
  <c r="AJ14" i="13" s="1"/>
  <c r="AC4" i="13"/>
  <c r="AB4" i="13"/>
  <c r="AA4" i="13"/>
  <c r="AA14" i="13" s="1"/>
  <c r="Z4" i="13"/>
  <c r="Z14" i="13" s="1"/>
  <c r="V4" i="13"/>
  <c r="U4" i="13"/>
  <c r="T4" i="13"/>
  <c r="S4" i="13"/>
  <c r="R4" i="13"/>
  <c r="R14" i="13" s="1"/>
  <c r="Q4" i="13"/>
  <c r="Q14" i="13" s="1"/>
  <c r="L4" i="13"/>
  <c r="K4" i="13"/>
  <c r="J4" i="13"/>
  <c r="D4" i="13"/>
  <c r="C4" i="13"/>
  <c r="G14" i="13" l="1"/>
  <c r="AG14" i="13"/>
  <c r="AO14" i="13"/>
  <c r="F14" i="13"/>
  <c r="AF14" i="13"/>
  <c r="AN14" i="13"/>
  <c r="AD14" i="13"/>
  <c r="AT14" i="13"/>
  <c r="BB4" i="13"/>
  <c r="AB14" i="13"/>
  <c r="T14" i="13"/>
  <c r="AZ14" i="13"/>
  <c r="BA5" i="13"/>
  <c r="L14" i="13"/>
  <c r="J14" i="13"/>
  <c r="AR14" i="13"/>
  <c r="BB5" i="13"/>
  <c r="BB11" i="14"/>
  <c r="BB17" i="14" s="1"/>
  <c r="BE17" i="14" s="1"/>
  <c r="BG17" i="14" s="1"/>
  <c r="E14" i="13"/>
  <c r="O14" i="13"/>
  <c r="W14" i="13"/>
  <c r="AE14" i="13"/>
  <c r="AM14" i="13"/>
  <c r="AU14" i="13"/>
  <c r="K14" i="13"/>
  <c r="U14" i="13"/>
  <c r="AC14" i="13"/>
  <c r="AK14" i="13"/>
  <c r="AS14" i="13"/>
  <c r="BB14" i="13"/>
  <c r="BA9" i="13"/>
  <c r="C14" i="13"/>
  <c r="BB9" i="13"/>
  <c r="D14" i="13"/>
  <c r="BA4" i="13"/>
  <c r="BA10" i="13"/>
  <c r="BB10" i="13"/>
  <c r="E38" i="12"/>
  <c r="E37" i="12" s="1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BA14" i="13" l="1"/>
  <c r="BE4" i="13"/>
  <c r="BG4" i="13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BE11" i="13" l="1"/>
  <c r="BF11" i="13" s="1"/>
  <c r="BF7" i="13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D60" i="2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<sst xmlns="http://schemas.openxmlformats.org/spreadsheetml/2006/main" count="634" uniqueCount="392">
  <si>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</si>
  <si>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</si>
  <si>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</si>
  <si>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</si>
  <si>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</si>
  <si>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</si>
  <si>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</si>
  <si>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</si>
  <si>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</si>
  <si>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</si>
  <si>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</si>
  <si>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</si>
  <si>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</si>
  <si>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</si>
  <si>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</si>
  <si>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</si>
  <si>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</si>
  <si>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</si>
  <si>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</si>
  <si>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</si>
  <si>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</si>
  <si>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</si>
  <si>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</si>
  <si>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</si>
  <si>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</si>
  <si>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</si>
  <si>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</si>
  <si>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</si>
  <si>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</si>
  <si>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</si>
  <si>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</si>
  <si>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</si>
  <si>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</si>
  <si>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</si>
  <si>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</si>
  <si>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</si>
  <si>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</si>
  <si>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</si>
  <si>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</si>
  <si>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</si>
  <si>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</si>
  <si>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</si>
  <si>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</si>
  <si>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</si>
  <si>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</si>
  <si>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</si>
  <si>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</si>
  <si>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</si>
  <si>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</si>
  <si>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</si>
  <si>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</si>
  <si>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</si>
  <si>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</si>
  <si>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</si>
  <si>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</si>
  <si>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</si>
  <si>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</si>
  <si>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</si>
  <si>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</si>
  <si>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</si>
  <si>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</si>
  <si>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</si>
  <si>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</si>
  <si>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</si>
  <si>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</si>
  <si>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</si>
  <si>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</si>
  <si>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</si>
  <si>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</si>
  <si>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</si>
  <si>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</si>
  <si>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</si>
  <si>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</si>
  <si>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</si>
  <si>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</si>
  <si>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</si>
  <si>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</si>
  <si>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</si>
  <si>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</si>
  <si>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</si>
  <si>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</si>
  <si>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</si>
  <si>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</si>
  <si>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</si>
  <si>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</si>
  <si>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</si>
  <si>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</si>
  <si>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</si>
  <si>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</si>
  <si>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</si>
  <si>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</si>
  <si>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</si>
  <si>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</si>
  <si>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</si>
  <si>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</si>
  <si>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</si>
  <si>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</si>
  <si>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</si>
  <si>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</si>
  <si>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</si>
  <si>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</si>
  <si>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</si>
  <si>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</si>
  <si>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</si>
  <si>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</si>
  <si>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</si>
  <si>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</si>
  <si>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</si>
  <si>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</si>
  <si>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</si>
  <si>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</si>
  <si>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</si>
  <si>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</si>
  <si>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</si>
  <si>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</si>
  <si>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</si>
  <si>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</si>
  <si>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</si>
  <si>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</si>
  <si>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</si>
  <si>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</si>
  <si>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</si>
  <si>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</si>
  <si>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</si>
  <si>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</si>
  <si>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</si>
  <si>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</si>
  <si>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</si>
  <si>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</si>
  <si>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</si>
  <si>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</si>
  <si>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</si>
  <si>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</si>
  <si>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</si>
  <si>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</si>
  <si>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</si>
  <si>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</si>
  <si>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</si>
  <si>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</si>
  <si>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</si>
  <si>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</si>
  <si>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</si>
  <si>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</si>
  <si>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</si>
  <si>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</si>
  <si>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</si>
  <si>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</si>
  <si>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</si>
  <si>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</si>
  <si>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</si>
  <si>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</si>
  <si>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</si>
  <si>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</si>
  <si>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</si>
  <si>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</si>
  <si>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</si>
  <si>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</si>
  <si>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</si>
  <si>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</si>
  <si>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</si>
  <si>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</si>
  <si>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</si>
  <si>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</si>
  <si>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</si>
  <si>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</si>
  <si>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</si>
  <si>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</si>
  <si>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</si>
  <si>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</si>
  <si>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</si>
  <si>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</si>
  <si>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</si>
  <si>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</si>
  <si>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</si>
  <si>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</si>
  <si>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</si>
  <si>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</si>
  <si>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</si>
  <si>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</si>
  <si>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</si>
  <si>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</si>
  <si>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</si>
  <si>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</si>
  <si>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</si>
  <si>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</si>
  <si>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</si>
  <si>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</si>
  <si>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</si>
  <si>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</si>
  <si>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</si>
  <si>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</si>
  <si>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</si>
  <si>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</si>
  <si>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</si>
  <si>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</si>
  <si>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</si>
  <si>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</si>
  <si>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</si>
  <si>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</si>
  <si>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</si>
  <si>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</si>
  <si>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</si>
  <si>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</si>
  <si>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</si>
  <si>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</si>
  <si>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</si>
  <si>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</si>
  <si>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</si>
  <si>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</si>
  <si>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</si>
  <si>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</si>
  <si>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</si>
  <si>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</si>
  <si>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</si>
  <si>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</si>
  <si>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</si>
  <si>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</si>
  <si>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</si>
  <si>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</si>
  <si>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</si>
  <si>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</si>
  <si>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</si>
  <si>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</si>
  <si>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</si>
  <si>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</si>
  <si>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</si>
  <si>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</si>
  <si>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</si>
  <si>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</si>
  <si>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</si>
  <si>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</si>
  <si>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</si>
  <si>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</si>
  <si>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</si>
  <si>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</si>
  <si>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</si>
  <si>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</si>
  <si>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</si>
  <si>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</si>
  <si>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</si>
  <si>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</si>
  <si>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</si>
  <si>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</si>
  <si>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</si>
  <si>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</si>
  <si>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</si>
  <si>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</si>
  <si>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</si>
  <si>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</si>
  <si>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</si>
  <si>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</si>
  <si>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</si>
  <si>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</si>
  <si>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</si>
  <si>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</si>
  <si>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</si>
  <si>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</si>
  <si>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</si>
  <si>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</si>
  <si>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</si>
  <si>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</si>
  <si>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</si>
  <si>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</si>
  <si>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</si>
  <si>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</si>
  <si>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</si>
  <si>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</si>
  <si>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</si>
  <si>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</si>
  <si>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</si>
  <si>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</si>
  <si>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</si>
  <si>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</si>
  <si>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</si>
  <si>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</si>
  <si>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</si>
  <si>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</si>
  <si>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</si>
  <si>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</si>
  <si>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</si>
  <si>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</si>
  <si>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</si>
  <si>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</si>
  <si>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</si>
  <si>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</si>
  <si>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</si>
  <si>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</si>
  <si>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</si>
  <si>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</si>
  <si>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</si>
  <si>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</si>
  <si>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</si>
  <si>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</si>
  <si>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</si>
  <si>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</si>
  <si>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</si>
  <si>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</si>
  <si>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</si>
  <si>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</si>
  <si>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</si>
  <si>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</si>
  <si>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</si>
  <si>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</si>
  <si>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</si>
  <si>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</si>
  <si>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</si>
  <si>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</si>
  <si>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</si>
  <si>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</si>
  <si>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</si>
  <si>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</si>
  <si>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</si>
  <si>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</si>
  <si>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</si>
  <si>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</si>
  <si>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</si>
  <si>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</si>
  <si>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</si>
  <si>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</si>
  <si>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</si>
  <si>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</si>
  <si>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</si>
  <si>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</si>
  <si>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</si>
  <si>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</si>
  <si>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</si>
  <si>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</si>
  <si>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</si>
  <si>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</si>
  <si>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</si>
  <si>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</si>
  <si>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</si>
  <si>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</si>
  <si>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</si>
  <si>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</si>
  <si>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</si>
  <si>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</si>
  <si>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</si>
  <si>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</si>
  <si>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</si>
  <si>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</si>
  <si>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</si>
  <si>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</si>
  <si>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</si>
  <si>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</si>
  <si>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</si>
  <si>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</si>
  <si>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</si>
  <si>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</si>
  <si>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</si>
  <si>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</si>
  <si>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</si>
  <si>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</si>
  <si>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</si>
  <si>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</si>
  <si>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</si>
  <si>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</si>
  <si>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</si>
  <si>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</si>
  <si>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</si>
  <si>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</si>
  <si>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</si>
  <si>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</si>
  <si>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</si>
  <si>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</si>
  <si>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</si>
  <si>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</si>
  <si>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</si>
  <si>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</si>
  <si>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</si>
  <si>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</si>
  <si>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</si>
  <si>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</si>
  <si>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</si>
  <si>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</si>
  <si>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</si>
  <si>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</si>
  <si>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Q1 2025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</si>
  <si>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</si>
  <si>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</si>
  <si>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</si>
  <si>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</si>
  <si>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*Napomena:</t>
  </si>
  <si>
    <t xml:space="preserve">Opština Rožaje ima potpisane sporazume sa MTL-om I CEDIS-om u iznosu od </t>
  </si>
  <si>
    <t xml:space="preserve">1.185.300.00e. Sporazumom su određeni iznosi rata koje je Opština u obavezi </t>
  </si>
  <si>
    <t xml:space="preserve"> da isplaćuje redovno. Rate se redovno isplaćuju, tako da nema neizmirenih  </t>
  </si>
  <si>
    <t>Stanje neizmirenih obaveza opštine na 30.06.2025.</t>
  </si>
  <si>
    <t>Stanje neizmirenih obaveza javnih preduzeća na 30.06.2025.</t>
  </si>
  <si>
    <t>Stanje duga opštine na 30.06.2025.</t>
  </si>
  <si>
    <t>Stanje duga javnih preduzeća na 30.06.2025.</t>
  </si>
  <si>
    <t>01.01.-30.06.2025.godina</t>
  </si>
  <si>
    <t xml:space="preserve"> obaveza po osnovu ovih sporazuma a stanje duga na 30.06.2025.godine iznosi 403.050.13e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</si>
</sst>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General"/>
    <numFmt numFmtId="166" formatCode="#,##0.00;[Red]#,##0.00"/>
    <numFmt numFmtId="167" formatCode="[$-409]0.00"/>
    <numFmt numFmtId="168" formatCode="[$-409]#,##0.00"/>
    <numFmt numFmtId="169" formatCode="#,##0.0"/>
    <numFmt numFmtId="170" formatCode="#,##0.000000"/>
    <numFmt numFmtId="171" formatCode="#,##0.0000"/>
    <numFmt numFmtId="172" formatCode="#,##0.000"/>
    <numFmt numFmtId="173" formatCode="0.0,,"/>
    <numFmt numFmtId="174" formatCode="0.0"/>
    <numFmt numFmtId="175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5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25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7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6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69" fontId="0" fillId="0" borderId="0" xfId="0" applyNumberFormat="1"/>
    <xf numFmtId="171" fontId="0" fillId="0" borderId="0" xfId="0" applyNumberFormat="1"/>
    <xf numFmtId="165" fontId="10" fillId="0" borderId="9" xfId="3" applyFont="1" applyBorder="1" applyAlignment="1">
      <alignment horizontal="center"/>
    </xf>
    <xf numFmtId="168" fontId="10" fillId="0" borderId="10" xfId="3" applyNumberFormat="1" applyFont="1" applyBorder="1"/>
    <xf numFmtId="168" fontId="10" fillId="0" borderId="11" xfId="3" applyNumberFormat="1" applyFont="1" applyBorder="1"/>
    <xf numFmtId="168" fontId="12" fillId="0" borderId="12" xfId="3" applyNumberFormat="1" applyFont="1" applyBorder="1"/>
    <xf numFmtId="168" fontId="10" fillId="0" borderId="12" xfId="3" applyNumberFormat="1" applyFont="1" applyBorder="1"/>
    <xf numFmtId="168" fontId="12" fillId="0" borderId="9" xfId="3" applyNumberFormat="1" applyFont="1" applyBorder="1"/>
    <xf numFmtId="168" fontId="10" fillId="0" borderId="25" xfId="3" applyNumberFormat="1" applyFont="1" applyBorder="1"/>
    <xf numFmtId="168" fontId="10" fillId="0" borderId="9" xfId="3" applyNumberFormat="1" applyFont="1" applyBorder="1"/>
    <xf numFmtId="170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8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6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8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2" fontId="0" fillId="0" borderId="0" xfId="0" applyNumberFormat="1"/>
    <xf numFmtId="172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3" fontId="43" fillId="0" borderId="0" xfId="0" applyNumberFormat="1" applyFont="1"/>
    <xf numFmtId="0" fontId="43" fillId="0" borderId="0" xfId="49" applyFont="1"/>
    <xf numFmtId="0" fontId="44" fillId="0" borderId="0" xfId="49"/>
    <xf numFmtId="0" fontId="45" fillId="0" borderId="0" xfId="0" applyFont="1"/>
    <xf numFmtId="173" fontId="45" fillId="0" borderId="0" xfId="0" applyNumberFormat="1" applyFont="1"/>
    <xf numFmtId="0" fontId="45" fillId="0" borderId="0" xfId="49" applyFont="1"/>
    <xf numFmtId="0" fontId="44" fillId="34" borderId="0" xfId="49" applyFill="1"/>
    <xf numFmtId="0" fontId="45" fillId="0" borderId="37" xfId="0" applyFont="1" applyBorder="1"/>
    <xf numFmtId="173" fontId="45" fillId="0" borderId="13" xfId="0" applyNumberFormat="1" applyFont="1" applyBorder="1"/>
    <xf numFmtId="174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3" fontId="43" fillId="0" borderId="13" xfId="0" applyNumberFormat="1" applyFont="1" applyBorder="1"/>
    <xf numFmtId="174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3" fontId="45" fillId="7" borderId="13" xfId="0" applyNumberFormat="1" applyFont="1" applyFill="1" applyBorder="1"/>
    <xf numFmtId="0" fontId="43" fillId="0" borderId="4" xfId="0" applyFont="1" applyBorder="1" applyAlignment="1">
      <alignment wrapText="1"/>
    </xf>
    <xf numFmtId="173" fontId="43" fillId="0" borderId="13" xfId="49" applyNumberFormat="1" applyFont="1" applyBorder="1" applyAlignment="1">
      <alignment horizontal="right"/>
    </xf>
    <xf numFmtId="0" fontId="44" fillId="7" borderId="0" xfId="49" applyFill="1"/>
    <xf numFmtId="0" fontId="45" fillId="0" borderId="38" xfId="0" applyFont="1" applyBorder="1"/>
    <xf numFmtId="173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3" fontId="45" fillId="0" borderId="41" xfId="0" applyNumberFormat="1" applyFont="1" applyBorder="1"/>
    <xf numFmtId="174" fontId="45" fillId="0" borderId="41" xfId="0" applyNumberFormat="1" applyFont="1" applyBorder="1"/>
    <xf numFmtId="0" fontId="45" fillId="0" borderId="42" xfId="0" applyFont="1" applyBorder="1"/>
    <xf numFmtId="173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3" fontId="45" fillId="34" borderId="13" xfId="0" applyNumberFormat="1" applyFont="1" applyFill="1" applyBorder="1"/>
    <xf numFmtId="174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75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48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left" vertical="center" wrapText="1"/>
    </xf>
    <xf numFmtId="4" fontId="51" fillId="0" borderId="50" xfId="0" applyNumberFormat="1" applyFont="1" applyBorder="1" applyAlignment="1">
      <alignment horizontal="right" vertical="center" wrapText="1"/>
    </xf>
    <xf numFmtId="4" fontId="50" fillId="32" borderId="53" xfId="0" applyNumberFormat="1" applyFont="1" applyFill="1" applyBorder="1" applyAlignment="1">
      <alignment horizontal="right" vertical="center" wrapText="1"/>
    </xf>
    <xf numFmtId="4" fontId="49" fillId="0" borderId="50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4" fontId="33" fillId="36" borderId="1" xfId="0" applyNumberFormat="1" applyFont="1" applyFill="1" applyBorder="1"/>
    <xf numFmtId="0" fontId="50" fillId="32" borderId="51" xfId="0" applyFont="1" applyFill="1" applyBorder="1" applyAlignment="1">
      <alignment horizontal="center" vertical="center" wrapText="1"/>
    </xf>
    <xf numFmtId="0" fontId="49" fillId="32" borderId="52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5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3" fontId="45" fillId="7" borderId="29" xfId="0" applyNumberFormat="1" applyFont="1" applyFill="1" applyBorder="1" applyAlignment="1">
      <alignment horizontal="center"/>
    </xf>
    <xf numFmtId="173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5" fontId="8" fillId="3" borderId="1" xfId="3" applyFont="1" applyFill="1" applyBorder="1" applyAlignment="1">
      <alignment horizontal="center" vertical="center" wrapText="1"/>
    </xf>
    <xf numFmtId="165" fontId="8" fillId="3" borderId="6" xfId="3" applyFont="1" applyFill="1" applyBorder="1" applyAlignment="1">
      <alignment horizontal="center" vertical="center" wrapText="1"/>
    </xf>
    <xf numFmtId="165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5" fontId="8" fillId="3" borderId="15" xfId="3" applyFont="1" applyFill="1" applyBorder="1" applyAlignment="1">
      <alignment horizontal="center" vertical="center" wrapText="1"/>
    </xf>
    <xf numFmtId="165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3" borderId="3" xfId="3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66"/>
  <sheetViews>
    <sheetView topLeftCell="A43" zoomScaleNormal="100" workbookViewId="0">
      <selection activeCell="D4" sqref="D4"/>
    </sheetView>
  </sheetViews>
  <sheetFormatPr defaultRowHeight="15.75" x14ac:dyDescent="0.25"/>
  <cols>
    <col min="1" max="1" width="4" style="150" customWidth="1"/>
    <col min="2" max="2" width="13.7109375" style="150" customWidth="1"/>
    <col min="3" max="3" width="78.140625" style="150" bestFit="1" customWidth="1"/>
    <col min="4" max="4" width="15.7109375" style="165" customWidth="1"/>
    <col min="5" max="13" width="9.140625" style="150"/>
    <col min="14" max="14" width="16.85546875" style="150" customWidth="1"/>
    <col min="15" max="16384" width="9.140625" style="150"/>
  </cols>
  <sheetData>
    <row r="1" spans="2:4" ht="19.899999999999999" customHeight="1" x14ac:dyDescent="0.25">
      <c r="B1" s="191" t="s">
        <v>390</v>
      </c>
      <c r="C1" s="191"/>
      <c r="D1" s="191"/>
    </row>
    <row r="2" spans="2:4" x14ac:dyDescent="0.25">
      <c r="B2" s="147" t="s">
        <v>375</v>
      </c>
      <c r="C2" s="148" t="s">
        <v>126</v>
      </c>
      <c r="D2" s="149" t="s">
        <v>377</v>
      </c>
    </row>
    <row r="3" spans="2:4" x14ac:dyDescent="0.25">
      <c r="B3" s="151">
        <v>71</v>
      </c>
      <c r="C3" s="152" t="s">
        <v>127</v>
      </c>
      <c r="D3" s="153">
        <f>D4+D9+D13+D33</f>
        <v>2303337.81</v>
      </c>
    </row>
    <row r="4" spans="2:4" x14ac:dyDescent="0.25">
      <c r="B4" s="154">
        <v>711</v>
      </c>
      <c r="C4" s="155" t="s">
        <v>128</v>
      </c>
      <c r="D4" s="156">
        <f t="shared" ref="D4" si="0">SUM(D5:D8)</f>
        <v>1514950.1300000001</v>
      </c>
    </row>
    <row r="5" spans="2:4" x14ac:dyDescent="0.25">
      <c r="B5" s="157" t="s">
        <v>129</v>
      </c>
      <c r="C5" s="158" t="s">
        <v>130</v>
      </c>
      <c r="D5" s="159">
        <v>1339784.58</v>
      </c>
    </row>
    <row r="6" spans="2:4" x14ac:dyDescent="0.25">
      <c r="B6" s="157">
        <v>71131</v>
      </c>
      <c r="C6" s="158" t="s">
        <v>131</v>
      </c>
      <c r="D6" s="159">
        <v>50350.07</v>
      </c>
    </row>
    <row r="7" spans="2:4" x14ac:dyDescent="0.25">
      <c r="B7" s="157">
        <v>71132</v>
      </c>
      <c r="C7" s="158" t="s">
        <v>132</v>
      </c>
      <c r="D7" s="159">
        <v>42544.31</v>
      </c>
    </row>
    <row r="8" spans="2:4" x14ac:dyDescent="0.25">
      <c r="B8" s="157" t="s">
        <v>133</v>
      </c>
      <c r="C8" s="158" t="s">
        <v>134</v>
      </c>
      <c r="D8" s="159">
        <v>82271.17</v>
      </c>
    </row>
    <row r="9" spans="2:4" x14ac:dyDescent="0.25">
      <c r="B9" s="154">
        <v>713</v>
      </c>
      <c r="C9" s="155" t="s">
        <v>78</v>
      </c>
      <c r="D9" s="156">
        <f t="shared" ref="D9" si="1">SUM(D10:D12)</f>
        <v>24177.279999999999</v>
      </c>
    </row>
    <row r="10" spans="2:4" x14ac:dyDescent="0.25">
      <c r="B10" s="157" t="s">
        <v>135</v>
      </c>
      <c r="C10" s="158" t="s">
        <v>136</v>
      </c>
      <c r="D10" s="159">
        <v>9827.0499999999993</v>
      </c>
    </row>
    <row r="11" spans="2:4" x14ac:dyDescent="0.25">
      <c r="B11" s="157" t="s">
        <v>137</v>
      </c>
      <c r="C11" s="158" t="s">
        <v>138</v>
      </c>
      <c r="D11" s="159">
        <v>14350.23</v>
      </c>
    </row>
    <row r="12" spans="2:4" x14ac:dyDescent="0.25">
      <c r="B12" s="160">
        <v>7136</v>
      </c>
      <c r="C12" s="158" t="s">
        <v>139</v>
      </c>
      <c r="D12" s="159"/>
    </row>
    <row r="13" spans="2:4" x14ac:dyDescent="0.25">
      <c r="B13" s="154">
        <v>714</v>
      </c>
      <c r="C13" s="155" t="s">
        <v>140</v>
      </c>
      <c r="D13" s="156">
        <f t="shared" ref="D13" si="2">D14+D19+D24+D25+D26+D27+D28+D29+D30+D31+D32</f>
        <v>749693.5</v>
      </c>
    </row>
    <row r="14" spans="2:4" x14ac:dyDescent="0.25">
      <c r="B14" s="154">
        <v>7141</v>
      </c>
      <c r="C14" s="155" t="s">
        <v>141</v>
      </c>
      <c r="D14" s="156">
        <f t="shared" ref="D14" si="3">+D15+D16+D17+D18</f>
        <v>0</v>
      </c>
    </row>
    <row r="15" spans="2:4" x14ac:dyDescent="0.25">
      <c r="B15" s="160" t="s">
        <v>142</v>
      </c>
      <c r="C15" s="158" t="s">
        <v>143</v>
      </c>
      <c r="D15" s="159"/>
    </row>
    <row r="16" spans="2:4" x14ac:dyDescent="0.25">
      <c r="B16" s="160" t="s">
        <v>144</v>
      </c>
      <c r="C16" s="158" t="s">
        <v>145</v>
      </c>
      <c r="D16" s="161"/>
    </row>
    <row r="17" spans="2:4" x14ac:dyDescent="0.25">
      <c r="B17" s="160" t="s">
        <v>146</v>
      </c>
      <c r="C17" s="158" t="s">
        <v>147</v>
      </c>
      <c r="D17" s="159"/>
    </row>
    <row r="18" spans="2:4" x14ac:dyDescent="0.25">
      <c r="B18" s="160">
        <v>71414</v>
      </c>
      <c r="C18" s="158" t="s">
        <v>148</v>
      </c>
      <c r="D18" s="161"/>
    </row>
    <row r="19" spans="2:4" x14ac:dyDescent="0.25">
      <c r="B19" s="162">
        <v>7142</v>
      </c>
      <c r="C19" s="155" t="s">
        <v>149</v>
      </c>
      <c r="D19" s="156">
        <f t="shared" ref="D19" si="4">+D20+D21+D22+D23+D24</f>
        <v>578490.5</v>
      </c>
    </row>
    <row r="20" spans="2:4" x14ac:dyDescent="0.25">
      <c r="B20" s="160" t="s">
        <v>150</v>
      </c>
      <c r="C20" s="158" t="s">
        <v>151</v>
      </c>
      <c r="D20" s="159">
        <v>578490.5</v>
      </c>
    </row>
    <row r="21" spans="2:4" x14ac:dyDescent="0.25">
      <c r="B21" s="160">
        <v>71422</v>
      </c>
      <c r="C21" s="158" t="s">
        <v>152</v>
      </c>
      <c r="D21" s="161"/>
    </row>
    <row r="22" spans="2:4" x14ac:dyDescent="0.25">
      <c r="B22" s="160" t="s">
        <v>153</v>
      </c>
      <c r="C22" s="158" t="s">
        <v>154</v>
      </c>
      <c r="D22" s="161"/>
    </row>
    <row r="23" spans="2:4" x14ac:dyDescent="0.25">
      <c r="B23" s="160">
        <v>71424</v>
      </c>
      <c r="C23" s="158" t="s">
        <v>155</v>
      </c>
      <c r="D23" s="161"/>
    </row>
    <row r="24" spans="2:4" x14ac:dyDescent="0.25">
      <c r="B24" s="160">
        <v>71425</v>
      </c>
      <c r="C24" s="158" t="s">
        <v>156</v>
      </c>
      <c r="D24" s="161"/>
    </row>
    <row r="25" spans="2:4" x14ac:dyDescent="0.25">
      <c r="B25" s="160">
        <v>7143</v>
      </c>
      <c r="C25" s="158" t="s">
        <v>157</v>
      </c>
      <c r="D25" s="161"/>
    </row>
    <row r="26" spans="2:4" x14ac:dyDescent="0.25">
      <c r="B26" s="160">
        <v>7145</v>
      </c>
      <c r="C26" s="158" t="s">
        <v>158</v>
      </c>
      <c r="D26" s="161"/>
    </row>
    <row r="27" spans="2:4" x14ac:dyDescent="0.25">
      <c r="B27" s="160" t="s">
        <v>159</v>
      </c>
      <c r="C27" s="158" t="s">
        <v>160</v>
      </c>
      <c r="D27" s="159">
        <v>36629.96</v>
      </c>
    </row>
    <row r="28" spans="2:4" x14ac:dyDescent="0.25">
      <c r="B28" s="160">
        <v>71464</v>
      </c>
      <c r="C28" s="158" t="s">
        <v>161</v>
      </c>
      <c r="D28" s="161"/>
    </row>
    <row r="29" spans="2:4" x14ac:dyDescent="0.25">
      <c r="B29" s="160">
        <v>7147</v>
      </c>
      <c r="C29" s="158" t="s">
        <v>162</v>
      </c>
      <c r="D29" s="161">
        <v>80237.5</v>
      </c>
    </row>
    <row r="30" spans="2:4" s="163" customFormat="1" x14ac:dyDescent="0.25">
      <c r="B30" s="160">
        <v>7148</v>
      </c>
      <c r="C30" s="158" t="s">
        <v>381</v>
      </c>
      <c r="D30" s="159">
        <v>54335.54</v>
      </c>
    </row>
    <row r="31" spans="2:4" x14ac:dyDescent="0.25">
      <c r="B31" s="160">
        <v>71489</v>
      </c>
      <c r="C31" s="158" t="s">
        <v>163</v>
      </c>
      <c r="D31" s="159"/>
    </row>
    <row r="32" spans="2:4" x14ac:dyDescent="0.25">
      <c r="B32" s="160" t="s">
        <v>164</v>
      </c>
      <c r="C32" s="158" t="s">
        <v>40</v>
      </c>
      <c r="D32" s="159"/>
    </row>
    <row r="33" spans="2:4" x14ac:dyDescent="0.25">
      <c r="B33" s="154">
        <v>715</v>
      </c>
      <c r="C33" s="155" t="s">
        <v>165</v>
      </c>
      <c r="D33" s="156">
        <f t="shared" ref="D33" si="5">SUM(D34:D39)</f>
        <v>14516.900000000001</v>
      </c>
    </row>
    <row r="34" spans="2:4" x14ac:dyDescent="0.25">
      <c r="B34" s="157" t="s">
        <v>166</v>
      </c>
      <c r="C34" s="158" t="s">
        <v>167</v>
      </c>
      <c r="D34" s="161">
        <v>5088.17</v>
      </c>
    </row>
    <row r="35" spans="2:4" x14ac:dyDescent="0.25">
      <c r="B35" s="157" t="s">
        <v>168</v>
      </c>
      <c r="C35" s="158" t="s">
        <v>169</v>
      </c>
      <c r="D35" s="159"/>
    </row>
    <row r="36" spans="2:4" x14ac:dyDescent="0.25">
      <c r="B36" s="157">
        <v>71525</v>
      </c>
      <c r="C36" s="158" t="s">
        <v>170</v>
      </c>
      <c r="D36" s="161"/>
    </row>
    <row r="37" spans="2:4" x14ac:dyDescent="0.25">
      <c r="B37" s="157" t="s">
        <v>171</v>
      </c>
      <c r="C37" s="158" t="s">
        <v>172</v>
      </c>
      <c r="D37" s="159">
        <v>6879.46</v>
      </c>
    </row>
    <row r="38" spans="2:4" x14ac:dyDescent="0.25">
      <c r="B38" s="157">
        <v>71532</v>
      </c>
      <c r="C38" s="158" t="s">
        <v>173</v>
      </c>
      <c r="D38" s="161"/>
    </row>
    <row r="39" spans="2:4" x14ac:dyDescent="0.25">
      <c r="B39" s="157" t="s">
        <v>174</v>
      </c>
      <c r="C39" s="158" t="s">
        <v>165</v>
      </c>
      <c r="D39" s="159">
        <v>2549.27</v>
      </c>
    </row>
    <row r="40" spans="2:4" x14ac:dyDescent="0.25">
      <c r="B40" s="151">
        <v>72</v>
      </c>
      <c r="C40" s="152" t="s">
        <v>175</v>
      </c>
      <c r="D40" s="153">
        <f t="shared" ref="D40" si="6">+D41+D44</f>
        <v>20968.07</v>
      </c>
    </row>
    <row r="41" spans="2:4" x14ac:dyDescent="0.25">
      <c r="B41" s="154" t="s">
        <v>176</v>
      </c>
      <c r="C41" s="155" t="s">
        <v>177</v>
      </c>
      <c r="D41" s="156">
        <f t="shared" ref="D41" si="7">SUM(D42:D43)</f>
        <v>20968.07</v>
      </c>
    </row>
    <row r="42" spans="2:4" x14ac:dyDescent="0.25">
      <c r="B42" s="160" t="s">
        <v>178</v>
      </c>
      <c r="C42" s="158" t="s">
        <v>179</v>
      </c>
      <c r="D42" s="161">
        <v>20968.07</v>
      </c>
    </row>
    <row r="43" spans="2:4" x14ac:dyDescent="0.25">
      <c r="B43" s="160">
        <v>7212</v>
      </c>
      <c r="C43" s="158" t="s">
        <v>180</v>
      </c>
      <c r="D43" s="161"/>
    </row>
    <row r="44" spans="2:4" x14ac:dyDescent="0.25">
      <c r="B44" s="154" t="s">
        <v>181</v>
      </c>
      <c r="C44" s="155" t="s">
        <v>182</v>
      </c>
      <c r="D44" s="156">
        <f>SUM(D45:D46)</f>
        <v>0</v>
      </c>
    </row>
    <row r="45" spans="2:4" x14ac:dyDescent="0.25">
      <c r="B45" s="160" t="s">
        <v>183</v>
      </c>
      <c r="C45" s="158" t="s">
        <v>184</v>
      </c>
      <c r="D45" s="161"/>
    </row>
    <row r="46" spans="2:4" x14ac:dyDescent="0.25">
      <c r="B46" s="160" t="s">
        <v>185</v>
      </c>
      <c r="C46" s="158" t="s">
        <v>186</v>
      </c>
      <c r="D46" s="161"/>
    </row>
    <row r="47" spans="2:4" x14ac:dyDescent="0.25">
      <c r="B47" s="151">
        <v>73</v>
      </c>
      <c r="C47" s="152" t="s">
        <v>187</v>
      </c>
      <c r="D47" s="153">
        <f>SUM(D48:D49)</f>
        <v>767630.14</v>
      </c>
    </row>
    <row r="48" spans="2:4" x14ac:dyDescent="0.25">
      <c r="B48" s="160">
        <v>731</v>
      </c>
      <c r="C48" s="158" t="s">
        <v>188</v>
      </c>
      <c r="D48" s="161"/>
    </row>
    <row r="49" spans="2:4" x14ac:dyDescent="0.25">
      <c r="B49" s="160" t="s">
        <v>189</v>
      </c>
      <c r="C49" s="158" t="s">
        <v>190</v>
      </c>
      <c r="D49" s="159">
        <v>767630.14</v>
      </c>
    </row>
    <row r="50" spans="2:4" x14ac:dyDescent="0.25">
      <c r="B50" s="151">
        <v>74</v>
      </c>
      <c r="C50" s="152" t="s">
        <v>191</v>
      </c>
      <c r="D50" s="153">
        <f t="shared" ref="D50" si="8">D51+D54</f>
        <v>3217077.9899999998</v>
      </c>
    </row>
    <row r="51" spans="2:4" x14ac:dyDescent="0.25">
      <c r="B51" s="154" t="s">
        <v>192</v>
      </c>
      <c r="C51" s="155" t="s">
        <v>193</v>
      </c>
      <c r="D51" s="156">
        <f t="shared" ref="D51" si="9">SUM(D52:D53)</f>
        <v>0</v>
      </c>
    </row>
    <row r="52" spans="2:4" x14ac:dyDescent="0.25">
      <c r="B52" s="160" t="s">
        <v>194</v>
      </c>
      <c r="C52" s="158" t="s">
        <v>195</v>
      </c>
      <c r="D52" s="159"/>
    </row>
    <row r="53" spans="2:4" x14ac:dyDescent="0.25">
      <c r="B53" s="160" t="s">
        <v>196</v>
      </c>
      <c r="C53" s="158" t="s">
        <v>197</v>
      </c>
      <c r="D53" s="161"/>
    </row>
    <row r="54" spans="2:4" x14ac:dyDescent="0.25">
      <c r="B54" s="154">
        <v>742</v>
      </c>
      <c r="C54" s="155" t="s">
        <v>198</v>
      </c>
      <c r="D54" s="156">
        <f>SUM(D55:D58)</f>
        <v>3217077.9899999998</v>
      </c>
    </row>
    <row r="55" spans="2:4" x14ac:dyDescent="0.25">
      <c r="B55" s="160" t="s">
        <v>199</v>
      </c>
      <c r="C55" s="158" t="s">
        <v>378</v>
      </c>
      <c r="D55" s="159"/>
    </row>
    <row r="56" spans="2:4" x14ac:dyDescent="0.25">
      <c r="B56" s="157">
        <v>7425</v>
      </c>
      <c r="C56" s="164" t="s">
        <v>380</v>
      </c>
      <c r="D56" s="159"/>
    </row>
    <row r="57" spans="2:4" x14ac:dyDescent="0.25">
      <c r="B57" s="160" t="s">
        <v>200</v>
      </c>
      <c r="C57" s="158" t="s">
        <v>201</v>
      </c>
      <c r="D57" s="159">
        <v>2455994.42</v>
      </c>
    </row>
    <row r="58" spans="2:4" x14ac:dyDescent="0.25">
      <c r="B58" s="160">
        <v>7427</v>
      </c>
      <c r="C58" s="158" t="s">
        <v>379</v>
      </c>
      <c r="D58" s="159">
        <v>761083.57</v>
      </c>
    </row>
    <row r="59" spans="2:4" x14ac:dyDescent="0.25">
      <c r="B59" s="151">
        <v>75</v>
      </c>
      <c r="C59" s="152" t="s">
        <v>105</v>
      </c>
      <c r="D59" s="153">
        <f>+D60</f>
        <v>0</v>
      </c>
    </row>
    <row r="60" spans="2:4" x14ac:dyDescent="0.25">
      <c r="B60" s="154" t="s">
        <v>202</v>
      </c>
      <c r="C60" s="155" t="s">
        <v>105</v>
      </c>
      <c r="D60" s="156">
        <f>+D61+D62</f>
        <v>0</v>
      </c>
    </row>
    <row r="61" spans="2:4" x14ac:dyDescent="0.25">
      <c r="B61" s="160" t="s">
        <v>203</v>
      </c>
      <c r="C61" s="158" t="s">
        <v>204</v>
      </c>
      <c r="D61" s="159">
        <v>0</v>
      </c>
    </row>
    <row r="62" spans="2:4" x14ac:dyDescent="0.25">
      <c r="B62" s="182" t="s">
        <v>205</v>
      </c>
      <c r="C62" s="183" t="s">
        <v>206</v>
      </c>
      <c r="D62" s="184"/>
    </row>
    <row r="63" spans="2:4" x14ac:dyDescent="0.25">
      <c r="B63" s="189" t="s">
        <v>207</v>
      </c>
      <c r="C63" s="190"/>
      <c r="D63" s="185">
        <f>D3+D40+D47+D50+D59</f>
        <v>6309014.0099999998</v>
      </c>
    </row>
    <row r="66" spans="4:4" x14ac:dyDescent="0.25">
      <c r="D66" s="166"/>
    </row>
  </sheetData>
  <mergeCells count="2">
    <mergeCell ref="B63:C63"/>
    <mergeCell ref="B1:D1"/>
  </mergeCells>
  <pageMargins left="0" right="0" top="0" bottom="0" header="0" footer="0"/>
  <pageSetup paperSize="9" scale="80" orientation="portrait" r:id="rId1"/>
  <ignoredErrors>
    <ignoredError sqref="D47 B63:D63 D50:D51 D59:D60 B66 B65:D65 B64:D64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7"/>
  <sheetViews>
    <sheetView topLeftCell="A28" zoomScaleNormal="100" workbookViewId="0">
      <selection activeCell="D104" sqref="D104"/>
    </sheetView>
  </sheetViews>
  <sheetFormatPr defaultRowHeight="15.75" x14ac:dyDescent="0.25"/>
  <cols>
    <col min="1" max="1" width="4.28515625" style="150" customWidth="1"/>
    <col min="2" max="2" width="7.7109375" style="150" customWidth="1"/>
    <col min="3" max="3" width="67.5703125" style="150" bestFit="1" customWidth="1"/>
    <col min="4" max="4" width="15.7109375" style="163" customWidth="1"/>
    <col min="5" max="5" width="15.5703125" style="150" customWidth="1"/>
    <col min="6" max="6" width="12.5703125" style="150" customWidth="1"/>
    <col min="7" max="16384" width="9.140625" style="150"/>
  </cols>
  <sheetData>
    <row r="1" spans="2:7" ht="19.899999999999999" customHeight="1" x14ac:dyDescent="0.25">
      <c r="B1" s="191" t="s">
        <v>390</v>
      </c>
      <c r="C1" s="191"/>
      <c r="D1" s="191"/>
    </row>
    <row r="2" spans="2:7" x14ac:dyDescent="0.25">
      <c r="B2" s="167" t="s">
        <v>376</v>
      </c>
      <c r="C2" s="168" t="s">
        <v>0</v>
      </c>
      <c r="D2" s="169" t="s">
        <v>377</v>
      </c>
    </row>
    <row r="3" spans="2:7" x14ac:dyDescent="0.25">
      <c r="B3" s="151" t="s">
        <v>25</v>
      </c>
      <c r="C3" s="152" t="s">
        <v>26</v>
      </c>
      <c r="D3" s="153">
        <f>D4+D58+D59</f>
        <v>3525048.27</v>
      </c>
      <c r="F3" s="170"/>
      <c r="G3" s="170"/>
    </row>
    <row r="4" spans="2:7" x14ac:dyDescent="0.25">
      <c r="B4" s="171">
        <v>41</v>
      </c>
      <c r="C4" s="172" t="s">
        <v>26</v>
      </c>
      <c r="D4" s="173">
        <f t="shared" ref="D4" si="0">D5+D11+D19+D26+D36+D41+D44+D48+D49</f>
        <v>1494743.88</v>
      </c>
      <c r="F4" s="170"/>
      <c r="G4" s="170"/>
    </row>
    <row r="5" spans="2:7" x14ac:dyDescent="0.25">
      <c r="B5" s="154">
        <v>411</v>
      </c>
      <c r="C5" s="155" t="s">
        <v>27</v>
      </c>
      <c r="D5" s="156">
        <f>SUM(D6:D10)</f>
        <v>1129366.25</v>
      </c>
      <c r="F5" s="170"/>
      <c r="G5" s="170"/>
    </row>
    <row r="6" spans="2:7" x14ac:dyDescent="0.25">
      <c r="B6" s="160">
        <v>4111</v>
      </c>
      <c r="C6" s="158" t="s">
        <v>28</v>
      </c>
      <c r="D6" s="159">
        <v>1128242.42</v>
      </c>
      <c r="F6" s="170"/>
      <c r="G6" s="170"/>
    </row>
    <row r="7" spans="2:7" x14ac:dyDescent="0.25">
      <c r="B7" s="160">
        <v>4112</v>
      </c>
      <c r="C7" s="158" t="s">
        <v>29</v>
      </c>
      <c r="D7" s="159">
        <v>0</v>
      </c>
      <c r="F7" s="170"/>
      <c r="G7" s="170"/>
    </row>
    <row r="8" spans="2:7" x14ac:dyDescent="0.25">
      <c r="B8" s="160">
        <v>4113</v>
      </c>
      <c r="C8" s="158" t="s">
        <v>30</v>
      </c>
      <c r="D8" s="159">
        <v>0</v>
      </c>
      <c r="F8" s="170"/>
      <c r="G8" s="170"/>
    </row>
    <row r="9" spans="2:7" x14ac:dyDescent="0.25">
      <c r="B9" s="160">
        <v>4114</v>
      </c>
      <c r="C9" s="158" t="s">
        <v>31</v>
      </c>
      <c r="D9" s="159">
        <v>1123.83</v>
      </c>
      <c r="F9" s="170"/>
      <c r="G9" s="170"/>
    </row>
    <row r="10" spans="2:7" x14ac:dyDescent="0.25">
      <c r="B10" s="160">
        <v>4115</v>
      </c>
      <c r="C10" s="158" t="s">
        <v>32</v>
      </c>
      <c r="D10" s="159">
        <v>0</v>
      </c>
      <c r="F10" s="170"/>
      <c r="G10" s="170"/>
    </row>
    <row r="11" spans="2:7" x14ac:dyDescent="0.25">
      <c r="B11" s="154">
        <v>412</v>
      </c>
      <c r="C11" s="155" t="s">
        <v>33</v>
      </c>
      <c r="D11" s="156">
        <f t="shared" ref="D11" si="1">SUM(D12:D18)</f>
        <v>41450</v>
      </c>
      <c r="F11" s="170"/>
      <c r="G11" s="170"/>
    </row>
    <row r="12" spans="2:7" x14ac:dyDescent="0.25">
      <c r="B12" s="160">
        <v>4121</v>
      </c>
      <c r="C12" s="158" t="s">
        <v>34</v>
      </c>
      <c r="D12" s="161"/>
      <c r="F12" s="170"/>
      <c r="G12" s="170"/>
    </row>
    <row r="13" spans="2:7" x14ac:dyDescent="0.25">
      <c r="B13" s="160">
        <v>4122</v>
      </c>
      <c r="C13" s="158" t="s">
        <v>35</v>
      </c>
      <c r="D13" s="161"/>
      <c r="F13" s="170"/>
      <c r="G13" s="170"/>
    </row>
    <row r="14" spans="2:7" x14ac:dyDescent="0.25">
      <c r="B14" s="160">
        <v>4123</v>
      </c>
      <c r="C14" s="158" t="s">
        <v>36</v>
      </c>
      <c r="D14" s="161"/>
      <c r="F14" s="170"/>
      <c r="G14" s="170"/>
    </row>
    <row r="15" spans="2:7" x14ac:dyDescent="0.25">
      <c r="B15" s="160">
        <v>4124</v>
      </c>
      <c r="C15" s="158" t="s">
        <v>37</v>
      </c>
      <c r="D15" s="161">
        <v>6480</v>
      </c>
      <c r="F15" s="170"/>
      <c r="G15" s="170"/>
    </row>
    <row r="16" spans="2:7" x14ac:dyDescent="0.25">
      <c r="B16" s="160">
        <v>4125</v>
      </c>
      <c r="C16" s="158" t="s">
        <v>38</v>
      </c>
      <c r="D16" s="161"/>
      <c r="F16" s="170"/>
      <c r="G16" s="170"/>
    </row>
    <row r="17" spans="2:7" x14ac:dyDescent="0.25">
      <c r="B17" s="160">
        <v>4126</v>
      </c>
      <c r="C17" s="158" t="s">
        <v>39</v>
      </c>
      <c r="D17" s="161">
        <v>33970</v>
      </c>
      <c r="F17" s="170"/>
      <c r="G17" s="170"/>
    </row>
    <row r="18" spans="2:7" x14ac:dyDescent="0.25">
      <c r="B18" s="160">
        <v>4127</v>
      </c>
      <c r="C18" s="158" t="s">
        <v>40</v>
      </c>
      <c r="D18" s="159">
        <v>1000</v>
      </c>
      <c r="F18" s="170"/>
      <c r="G18" s="170"/>
    </row>
    <row r="19" spans="2:7" x14ac:dyDescent="0.25">
      <c r="B19" s="154">
        <v>413</v>
      </c>
      <c r="C19" s="155" t="s">
        <v>41</v>
      </c>
      <c r="D19" s="156">
        <f t="shared" ref="D19" si="2">SUM(D20:D25)</f>
        <v>110617.32</v>
      </c>
      <c r="F19" s="170"/>
      <c r="G19" s="170"/>
    </row>
    <row r="20" spans="2:7" x14ac:dyDescent="0.25">
      <c r="B20" s="160">
        <v>4131</v>
      </c>
      <c r="C20" s="158" t="s">
        <v>42</v>
      </c>
      <c r="D20" s="161">
        <v>15015.29</v>
      </c>
      <c r="F20" s="170"/>
      <c r="G20" s="170"/>
    </row>
    <row r="21" spans="2:7" x14ac:dyDescent="0.25">
      <c r="B21" s="160">
        <v>4132</v>
      </c>
      <c r="C21" s="158" t="s">
        <v>43</v>
      </c>
      <c r="D21" s="161"/>
      <c r="F21" s="170"/>
      <c r="G21" s="170"/>
    </row>
    <row r="22" spans="2:7" x14ac:dyDescent="0.25">
      <c r="B22" s="160">
        <v>4133</v>
      </c>
      <c r="C22" s="158" t="s">
        <v>44</v>
      </c>
      <c r="D22" s="159">
        <v>975</v>
      </c>
      <c r="F22" s="170"/>
      <c r="G22" s="170"/>
    </row>
    <row r="23" spans="2:7" x14ac:dyDescent="0.25">
      <c r="B23" s="160">
        <v>4134</v>
      </c>
      <c r="C23" s="158" t="s">
        <v>45</v>
      </c>
      <c r="D23" s="159">
        <v>80927.03</v>
      </c>
      <c r="F23" s="170"/>
      <c r="G23" s="170"/>
    </row>
    <row r="24" spans="2:7" x14ac:dyDescent="0.25">
      <c r="B24" s="160">
        <v>4135</v>
      </c>
      <c r="C24" s="158" t="s">
        <v>46</v>
      </c>
      <c r="D24" s="159">
        <v>13700</v>
      </c>
      <c r="F24" s="170"/>
      <c r="G24" s="170"/>
    </row>
    <row r="25" spans="2:7" x14ac:dyDescent="0.25">
      <c r="B25" s="160">
        <v>4139</v>
      </c>
      <c r="C25" s="158" t="s">
        <v>47</v>
      </c>
      <c r="D25" s="161"/>
      <c r="F25" s="170"/>
      <c r="G25" s="170"/>
    </row>
    <row r="26" spans="2:7" x14ac:dyDescent="0.25">
      <c r="B26" s="154">
        <v>414</v>
      </c>
      <c r="C26" s="155" t="s">
        <v>48</v>
      </c>
      <c r="D26" s="156">
        <f t="shared" ref="D26" si="3">SUM(D27:D35)</f>
        <v>71120.23</v>
      </c>
      <c r="F26" s="170"/>
      <c r="G26" s="170"/>
    </row>
    <row r="27" spans="2:7" x14ac:dyDescent="0.25">
      <c r="B27" s="160">
        <v>4141</v>
      </c>
      <c r="C27" s="158" t="s">
        <v>49</v>
      </c>
      <c r="D27" s="159">
        <v>7435.05</v>
      </c>
      <c r="F27" s="170"/>
      <c r="G27" s="170"/>
    </row>
    <row r="28" spans="2:7" x14ac:dyDescent="0.25">
      <c r="B28" s="160">
        <v>4142</v>
      </c>
      <c r="C28" s="158" t="s">
        <v>50</v>
      </c>
      <c r="D28" s="159">
        <v>8753.76</v>
      </c>
      <c r="F28" s="170"/>
      <c r="G28" s="170"/>
    </row>
    <row r="29" spans="2:7" x14ac:dyDescent="0.25">
      <c r="B29" s="160">
        <v>4143</v>
      </c>
      <c r="C29" s="158" t="s">
        <v>51</v>
      </c>
      <c r="D29" s="159">
        <v>16915.73</v>
      </c>
      <c r="F29" s="170"/>
      <c r="G29" s="170"/>
    </row>
    <row r="30" spans="2:7" x14ac:dyDescent="0.25">
      <c r="B30" s="160">
        <v>4144</v>
      </c>
      <c r="C30" s="158" t="s">
        <v>52</v>
      </c>
      <c r="D30" s="159">
        <v>6036.04</v>
      </c>
      <c r="F30" s="170"/>
      <c r="G30" s="170"/>
    </row>
    <row r="31" spans="2:7" x14ac:dyDescent="0.25">
      <c r="B31" s="160">
        <v>4145</v>
      </c>
      <c r="C31" s="158" t="s">
        <v>53</v>
      </c>
      <c r="D31" s="159"/>
      <c r="F31" s="170"/>
      <c r="G31" s="170"/>
    </row>
    <row r="32" spans="2:7" x14ac:dyDescent="0.25">
      <c r="B32" s="160">
        <v>4146</v>
      </c>
      <c r="C32" s="158" t="s">
        <v>54</v>
      </c>
      <c r="D32" s="159">
        <v>0</v>
      </c>
      <c r="F32" s="170"/>
      <c r="G32" s="170"/>
    </row>
    <row r="33" spans="2:7" x14ac:dyDescent="0.25">
      <c r="B33" s="160">
        <v>4147</v>
      </c>
      <c r="C33" s="158" t="s">
        <v>55</v>
      </c>
      <c r="D33" s="159">
        <v>20500</v>
      </c>
      <c r="F33" s="170"/>
      <c r="G33" s="170"/>
    </row>
    <row r="34" spans="2:7" x14ac:dyDescent="0.25">
      <c r="B34" s="160">
        <v>4148</v>
      </c>
      <c r="C34" s="158" t="s">
        <v>56</v>
      </c>
      <c r="D34" s="159">
        <v>0</v>
      </c>
      <c r="F34" s="170"/>
      <c r="G34" s="170"/>
    </row>
    <row r="35" spans="2:7" x14ac:dyDescent="0.25">
      <c r="B35" s="160">
        <v>4149</v>
      </c>
      <c r="C35" s="158" t="s">
        <v>57</v>
      </c>
      <c r="D35" s="159">
        <v>11479.65</v>
      </c>
      <c r="F35" s="170"/>
      <c r="G35" s="170"/>
    </row>
    <row r="36" spans="2:7" x14ac:dyDescent="0.25">
      <c r="B36" s="154">
        <v>415</v>
      </c>
      <c r="C36" s="155" t="s">
        <v>58</v>
      </c>
      <c r="D36" s="156">
        <f t="shared" ref="D36" si="4">SUM(D37:D40)</f>
        <v>17490.170000000002</v>
      </c>
      <c r="F36" s="170"/>
      <c r="G36" s="170"/>
    </row>
    <row r="37" spans="2:7" x14ac:dyDescent="0.25">
      <c r="B37" s="160">
        <v>4151</v>
      </c>
      <c r="C37" s="158" t="s">
        <v>59</v>
      </c>
      <c r="D37" s="161">
        <v>10196.370000000001</v>
      </c>
      <c r="F37" s="170"/>
      <c r="G37" s="170"/>
    </row>
    <row r="38" spans="2:7" x14ac:dyDescent="0.25">
      <c r="B38" s="160">
        <v>4152</v>
      </c>
      <c r="C38" s="158" t="s">
        <v>60</v>
      </c>
      <c r="D38" s="161"/>
      <c r="F38" s="170"/>
      <c r="G38" s="170"/>
    </row>
    <row r="39" spans="2:7" x14ac:dyDescent="0.25">
      <c r="B39" s="160">
        <v>4153</v>
      </c>
      <c r="C39" s="158" t="s">
        <v>61</v>
      </c>
      <c r="D39" s="159">
        <v>7293.8</v>
      </c>
      <c r="F39" s="170"/>
      <c r="G39" s="170"/>
    </row>
    <row r="40" spans="2:7" x14ac:dyDescent="0.25">
      <c r="B40" s="160">
        <v>4154</v>
      </c>
      <c r="C40" s="158" t="s">
        <v>62</v>
      </c>
      <c r="D40" s="161"/>
      <c r="F40" s="170"/>
      <c r="G40" s="170"/>
    </row>
    <row r="41" spans="2:7" x14ac:dyDescent="0.25">
      <c r="B41" s="154">
        <v>416</v>
      </c>
      <c r="C41" s="155" t="s">
        <v>63</v>
      </c>
      <c r="D41" s="156">
        <f t="shared" ref="D41" si="5">SUM(D42:D43)</f>
        <v>28427.38</v>
      </c>
      <c r="F41" s="170"/>
      <c r="G41" s="170"/>
    </row>
    <row r="42" spans="2:7" x14ac:dyDescent="0.25">
      <c r="B42" s="160">
        <v>4161</v>
      </c>
      <c r="C42" s="158" t="s">
        <v>64</v>
      </c>
      <c r="D42" s="159">
        <v>28427.38</v>
      </c>
      <c r="F42" s="170"/>
      <c r="G42" s="170"/>
    </row>
    <row r="43" spans="2:7" x14ac:dyDescent="0.25">
      <c r="B43" s="160">
        <v>4162</v>
      </c>
      <c r="C43" s="158" t="s">
        <v>65</v>
      </c>
      <c r="D43" s="161"/>
      <c r="F43" s="170"/>
      <c r="G43" s="170"/>
    </row>
    <row r="44" spans="2:7" x14ac:dyDescent="0.25">
      <c r="B44" s="154">
        <v>417</v>
      </c>
      <c r="C44" s="155" t="s">
        <v>66</v>
      </c>
      <c r="D44" s="156">
        <f t="shared" ref="D44" si="6">SUM(D45:D47)</f>
        <v>0</v>
      </c>
      <c r="F44" s="170"/>
      <c r="G44" s="170"/>
    </row>
    <row r="45" spans="2:7" x14ac:dyDescent="0.25">
      <c r="B45" s="160">
        <v>4171</v>
      </c>
      <c r="C45" s="158" t="s">
        <v>67</v>
      </c>
      <c r="D45" s="159"/>
      <c r="F45" s="170"/>
      <c r="G45" s="170"/>
    </row>
    <row r="46" spans="2:7" x14ac:dyDescent="0.25">
      <c r="B46" s="160">
        <v>4172</v>
      </c>
      <c r="C46" s="158" t="s">
        <v>68</v>
      </c>
      <c r="D46" s="161"/>
      <c r="F46" s="170"/>
      <c r="G46" s="170"/>
    </row>
    <row r="47" spans="2:7" x14ac:dyDescent="0.25">
      <c r="B47" s="160">
        <v>4173</v>
      </c>
      <c r="C47" s="158" t="s">
        <v>69</v>
      </c>
      <c r="D47" s="161"/>
      <c r="F47" s="170"/>
      <c r="G47" s="170"/>
    </row>
    <row r="48" spans="2:7" x14ac:dyDescent="0.25">
      <c r="B48" s="154">
        <v>418</v>
      </c>
      <c r="C48" s="155" t="s">
        <v>70</v>
      </c>
      <c r="D48" s="174">
        <v>317.5</v>
      </c>
      <c r="F48" s="170"/>
      <c r="G48" s="170"/>
    </row>
    <row r="49" spans="2:7" x14ac:dyDescent="0.25">
      <c r="B49" s="154">
        <v>419</v>
      </c>
      <c r="C49" s="155" t="s">
        <v>71</v>
      </c>
      <c r="D49" s="156">
        <f t="shared" ref="D49" si="7">SUM(D50:D57)</f>
        <v>95955.03</v>
      </c>
      <c r="F49" s="170"/>
      <c r="G49" s="170"/>
    </row>
    <row r="50" spans="2:7" x14ac:dyDescent="0.25">
      <c r="B50" s="160">
        <v>4191</v>
      </c>
      <c r="C50" s="158" t="s">
        <v>72</v>
      </c>
      <c r="D50" s="159">
        <v>63153.18</v>
      </c>
      <c r="F50" s="170"/>
      <c r="G50" s="170"/>
    </row>
    <row r="51" spans="2:7" x14ac:dyDescent="0.25">
      <c r="B51" s="160">
        <v>4192</v>
      </c>
      <c r="C51" s="158" t="s">
        <v>73</v>
      </c>
      <c r="D51" s="159">
        <v>0</v>
      </c>
      <c r="F51" s="170"/>
      <c r="G51" s="170"/>
    </row>
    <row r="52" spans="2:7" x14ac:dyDescent="0.25">
      <c r="B52" s="160">
        <v>4193</v>
      </c>
      <c r="C52" s="158" t="s">
        <v>74</v>
      </c>
      <c r="D52" s="159"/>
      <c r="F52" s="170"/>
      <c r="G52" s="170"/>
    </row>
    <row r="53" spans="2:7" x14ac:dyDescent="0.25">
      <c r="B53" s="160">
        <v>4194</v>
      </c>
      <c r="C53" s="158" t="s">
        <v>75</v>
      </c>
      <c r="D53" s="159">
        <v>2005.45</v>
      </c>
      <c r="F53" s="170"/>
      <c r="G53" s="170"/>
    </row>
    <row r="54" spans="2:7" x14ac:dyDescent="0.25">
      <c r="B54" s="160">
        <v>4195</v>
      </c>
      <c r="C54" s="158" t="s">
        <v>76</v>
      </c>
      <c r="D54" s="161"/>
      <c r="F54" s="170"/>
      <c r="G54" s="170"/>
    </row>
    <row r="55" spans="2:7" x14ac:dyDescent="0.25">
      <c r="B55" s="160">
        <v>4196</v>
      </c>
      <c r="C55" s="158" t="s">
        <v>77</v>
      </c>
      <c r="D55" s="161">
        <v>2236.89</v>
      </c>
      <c r="F55" s="170"/>
      <c r="G55" s="170"/>
    </row>
    <row r="56" spans="2:7" x14ac:dyDescent="0.25">
      <c r="B56" s="160">
        <v>4197</v>
      </c>
      <c r="C56" s="158" t="s">
        <v>78</v>
      </c>
      <c r="D56" s="161"/>
      <c r="F56" s="170"/>
      <c r="G56" s="170"/>
    </row>
    <row r="57" spans="2:7" x14ac:dyDescent="0.25">
      <c r="B57" s="160">
        <v>4199</v>
      </c>
      <c r="C57" s="158" t="s">
        <v>79</v>
      </c>
      <c r="D57" s="159">
        <v>28559.51</v>
      </c>
      <c r="F57" s="170"/>
      <c r="G57" s="170"/>
    </row>
    <row r="58" spans="2:7" s="176" customFormat="1" x14ac:dyDescent="0.25">
      <c r="B58" s="171">
        <v>42</v>
      </c>
      <c r="C58" s="172" t="s">
        <v>80</v>
      </c>
      <c r="D58" s="175">
        <v>2030</v>
      </c>
      <c r="F58" s="177"/>
      <c r="G58" s="177"/>
    </row>
    <row r="59" spans="2:7" x14ac:dyDescent="0.25">
      <c r="B59" s="171">
        <v>43</v>
      </c>
      <c r="C59" s="172" t="s">
        <v>81</v>
      </c>
      <c r="D59" s="173">
        <f t="shared" ref="D59" si="8">+D60+D70</f>
        <v>2028274.3900000001</v>
      </c>
      <c r="F59" s="170"/>
      <c r="G59" s="170"/>
    </row>
    <row r="60" spans="2:7" x14ac:dyDescent="0.25">
      <c r="B60" s="154">
        <v>431</v>
      </c>
      <c r="C60" s="155" t="s">
        <v>81</v>
      </c>
      <c r="D60" s="156">
        <f t="shared" ref="D60" si="9">SUM(D61:D69)</f>
        <v>494818.26999999996</v>
      </c>
      <c r="F60" s="170"/>
      <c r="G60" s="170"/>
    </row>
    <row r="61" spans="2:7" x14ac:dyDescent="0.25">
      <c r="B61" s="160">
        <v>4311</v>
      </c>
      <c r="C61" s="158" t="s">
        <v>82</v>
      </c>
      <c r="D61" s="161"/>
      <c r="F61" s="170"/>
      <c r="G61" s="170"/>
    </row>
    <row r="62" spans="2:7" x14ac:dyDescent="0.25">
      <c r="B62" s="160">
        <v>4312</v>
      </c>
      <c r="C62" s="158" t="s">
        <v>83</v>
      </c>
      <c r="D62" s="159">
        <v>6305</v>
      </c>
      <c r="F62" s="170"/>
      <c r="G62" s="170"/>
    </row>
    <row r="63" spans="2:7" x14ac:dyDescent="0.25">
      <c r="B63" s="160">
        <v>4313</v>
      </c>
      <c r="C63" s="158" t="s">
        <v>84</v>
      </c>
      <c r="D63" s="159">
        <v>203790</v>
      </c>
      <c r="F63" s="170"/>
      <c r="G63" s="170"/>
    </row>
    <row r="64" spans="2:7" x14ac:dyDescent="0.25">
      <c r="B64" s="160">
        <v>4314</v>
      </c>
      <c r="C64" s="158" t="s">
        <v>85</v>
      </c>
      <c r="D64" s="161">
        <v>0</v>
      </c>
      <c r="F64" s="170"/>
      <c r="G64" s="170"/>
    </row>
    <row r="65" spans="2:7" x14ac:dyDescent="0.25">
      <c r="B65" s="160">
        <v>4315</v>
      </c>
      <c r="C65" s="158" t="s">
        <v>86</v>
      </c>
      <c r="D65" s="159">
        <v>62785.47</v>
      </c>
      <c r="F65" s="170"/>
      <c r="G65" s="170"/>
    </row>
    <row r="66" spans="2:7" x14ac:dyDescent="0.25">
      <c r="B66" s="160">
        <v>4316</v>
      </c>
      <c r="C66" s="158" t="s">
        <v>87</v>
      </c>
      <c r="D66" s="159">
        <v>43370</v>
      </c>
      <c r="F66" s="170"/>
      <c r="G66" s="170"/>
    </row>
    <row r="67" spans="2:7" x14ac:dyDescent="0.25">
      <c r="B67" s="160">
        <v>4317</v>
      </c>
      <c r="C67" s="158" t="s">
        <v>88</v>
      </c>
      <c r="D67" s="178"/>
      <c r="F67" s="170"/>
      <c r="G67" s="170"/>
    </row>
    <row r="68" spans="2:7" x14ac:dyDescent="0.25">
      <c r="B68" s="160">
        <v>4318</v>
      </c>
      <c r="C68" s="158" t="s">
        <v>89</v>
      </c>
      <c r="D68" s="159">
        <v>42950</v>
      </c>
      <c r="F68" s="170"/>
      <c r="G68" s="170"/>
    </row>
    <row r="69" spans="2:7" x14ac:dyDescent="0.25">
      <c r="B69" s="160">
        <v>4319</v>
      </c>
      <c r="C69" s="158" t="s">
        <v>90</v>
      </c>
      <c r="D69" s="159">
        <v>135617.79999999999</v>
      </c>
      <c r="F69" s="170"/>
      <c r="G69" s="170"/>
    </row>
    <row r="70" spans="2:7" x14ac:dyDescent="0.25">
      <c r="B70" s="154">
        <v>432</v>
      </c>
      <c r="C70" s="155" t="s">
        <v>91</v>
      </c>
      <c r="D70" s="156">
        <f t="shared" ref="D70" si="10">SUM(D71:D73)</f>
        <v>1533456.12</v>
      </c>
      <c r="F70" s="170"/>
      <c r="G70" s="170"/>
    </row>
    <row r="71" spans="2:7" x14ac:dyDescent="0.25">
      <c r="B71" s="160">
        <v>4324</v>
      </c>
      <c r="C71" s="158" t="s">
        <v>92</v>
      </c>
      <c r="D71" s="161"/>
      <c r="F71" s="170"/>
      <c r="G71" s="170"/>
    </row>
    <row r="72" spans="2:7" x14ac:dyDescent="0.25">
      <c r="B72" s="160">
        <v>4325</v>
      </c>
      <c r="C72" s="158" t="s">
        <v>93</v>
      </c>
      <c r="D72" s="161"/>
      <c r="F72" s="170"/>
      <c r="G72" s="170"/>
    </row>
    <row r="73" spans="2:7" x14ac:dyDescent="0.25">
      <c r="B73" s="160">
        <v>4326</v>
      </c>
      <c r="C73" s="158" t="s">
        <v>94</v>
      </c>
      <c r="D73" s="159">
        <v>1533456.12</v>
      </c>
      <c r="F73" s="170"/>
      <c r="G73" s="170"/>
    </row>
    <row r="74" spans="2:7" x14ac:dyDescent="0.25">
      <c r="B74" s="151" t="s">
        <v>95</v>
      </c>
      <c r="C74" s="152" t="s">
        <v>96</v>
      </c>
      <c r="D74" s="153">
        <f t="shared" ref="D74" si="11">D75</f>
        <v>105709.20999999999</v>
      </c>
      <c r="F74" s="170"/>
      <c r="G74" s="170"/>
    </row>
    <row r="75" spans="2:7" x14ac:dyDescent="0.25">
      <c r="B75" s="154">
        <v>441</v>
      </c>
      <c r="C75" s="155" t="s">
        <v>96</v>
      </c>
      <c r="D75" s="156">
        <f t="shared" ref="D75" si="12">SUM(D76:D82)</f>
        <v>105709.20999999999</v>
      </c>
      <c r="F75" s="170"/>
      <c r="G75" s="170"/>
    </row>
    <row r="76" spans="2:7" x14ac:dyDescent="0.25">
      <c r="B76" s="157">
        <v>4411</v>
      </c>
      <c r="C76" s="164" t="s">
        <v>97</v>
      </c>
      <c r="D76" s="178">
        <v>0</v>
      </c>
      <c r="F76" s="170"/>
      <c r="G76" s="170"/>
    </row>
    <row r="77" spans="2:7" x14ac:dyDescent="0.25">
      <c r="B77" s="160">
        <v>4412</v>
      </c>
      <c r="C77" s="158" t="s">
        <v>98</v>
      </c>
      <c r="D77" s="159">
        <v>63641.26</v>
      </c>
      <c r="F77" s="170"/>
      <c r="G77" s="170"/>
    </row>
    <row r="78" spans="2:7" x14ac:dyDescent="0.25">
      <c r="B78" s="160">
        <v>4413</v>
      </c>
      <c r="C78" s="158" t="s">
        <v>99</v>
      </c>
      <c r="D78" s="159"/>
      <c r="F78" s="170"/>
      <c r="G78" s="170"/>
    </row>
    <row r="79" spans="2:7" x14ac:dyDescent="0.25">
      <c r="B79" s="160">
        <v>4414</v>
      </c>
      <c r="C79" s="158" t="s">
        <v>100</v>
      </c>
      <c r="D79" s="178"/>
      <c r="F79" s="170"/>
      <c r="G79" s="170"/>
    </row>
    <row r="80" spans="2:7" x14ac:dyDescent="0.25">
      <c r="B80" s="160">
        <v>4415</v>
      </c>
      <c r="C80" s="158" t="s">
        <v>101</v>
      </c>
      <c r="D80" s="159">
        <v>34948.67</v>
      </c>
      <c r="F80" s="170"/>
      <c r="G80" s="170"/>
    </row>
    <row r="81" spans="2:7" x14ac:dyDescent="0.25">
      <c r="B81" s="160">
        <v>4416</v>
      </c>
      <c r="C81" s="158" t="s">
        <v>102</v>
      </c>
      <c r="D81" s="178"/>
      <c r="F81" s="170"/>
      <c r="G81" s="170"/>
    </row>
    <row r="82" spans="2:7" x14ac:dyDescent="0.25">
      <c r="B82" s="160">
        <v>4419</v>
      </c>
      <c r="C82" s="158" t="s">
        <v>103</v>
      </c>
      <c r="D82" s="159">
        <v>7119.28</v>
      </c>
      <c r="F82" s="170"/>
      <c r="G82" s="170"/>
    </row>
    <row r="83" spans="2:7" x14ac:dyDescent="0.25">
      <c r="B83" s="151" t="s">
        <v>104</v>
      </c>
      <c r="C83" s="152" t="s">
        <v>105</v>
      </c>
      <c r="D83" s="153">
        <f t="shared" ref="D83" si="13">+D84</f>
        <v>0</v>
      </c>
      <c r="F83" s="170"/>
      <c r="G83" s="170"/>
    </row>
    <row r="84" spans="2:7" x14ac:dyDescent="0.25">
      <c r="B84" s="154">
        <v>451</v>
      </c>
      <c r="C84" s="155" t="s">
        <v>105</v>
      </c>
      <c r="D84" s="156">
        <f t="shared" ref="D84" si="14">SUM(D85:D88)</f>
        <v>0</v>
      </c>
      <c r="F84" s="170"/>
      <c r="G84" s="170"/>
    </row>
    <row r="85" spans="2:7" x14ac:dyDescent="0.25">
      <c r="B85" s="160">
        <v>4511</v>
      </c>
      <c r="C85" s="158" t="s">
        <v>106</v>
      </c>
      <c r="D85" s="161"/>
      <c r="F85" s="170"/>
      <c r="G85" s="170"/>
    </row>
    <row r="86" spans="2:7" x14ac:dyDescent="0.25">
      <c r="B86" s="160">
        <v>4512</v>
      </c>
      <c r="C86" s="158" t="s">
        <v>107</v>
      </c>
      <c r="D86" s="161"/>
      <c r="F86" s="170"/>
      <c r="G86" s="170"/>
    </row>
    <row r="87" spans="2:7" x14ac:dyDescent="0.25">
      <c r="B87" s="160">
        <v>4513</v>
      </c>
      <c r="C87" s="158" t="s">
        <v>108</v>
      </c>
      <c r="D87" s="161"/>
      <c r="F87" s="170"/>
      <c r="G87" s="170"/>
    </row>
    <row r="88" spans="2:7" x14ac:dyDescent="0.25">
      <c r="B88" s="160">
        <v>4515</v>
      </c>
      <c r="C88" s="158" t="s">
        <v>109</v>
      </c>
      <c r="D88" s="161"/>
      <c r="F88" s="170"/>
      <c r="G88" s="170"/>
    </row>
    <row r="89" spans="2:7" x14ac:dyDescent="0.25">
      <c r="B89" s="151" t="s">
        <v>110</v>
      </c>
      <c r="C89" s="152" t="s">
        <v>111</v>
      </c>
      <c r="D89" s="153">
        <f t="shared" ref="D89" si="15">+D90+D93+D96</f>
        <v>1342656.54</v>
      </c>
      <c r="F89" s="170"/>
      <c r="G89" s="170"/>
    </row>
    <row r="90" spans="2:7" x14ac:dyDescent="0.25">
      <c r="B90" s="179">
        <v>461</v>
      </c>
      <c r="C90" s="155" t="s">
        <v>112</v>
      </c>
      <c r="D90" s="156">
        <f t="shared" ref="D90" si="16">SUM(D91:D92)</f>
        <v>323232.8</v>
      </c>
      <c r="F90" s="170"/>
      <c r="G90" s="170"/>
    </row>
    <row r="91" spans="2:7" x14ac:dyDescent="0.25">
      <c r="B91" s="160">
        <v>4611</v>
      </c>
      <c r="C91" s="158" t="s">
        <v>113</v>
      </c>
      <c r="D91" s="159">
        <v>323232.8</v>
      </c>
      <c r="F91" s="170"/>
      <c r="G91" s="170"/>
    </row>
    <row r="92" spans="2:7" x14ac:dyDescent="0.25">
      <c r="B92" s="160">
        <v>4612</v>
      </c>
      <c r="C92" s="158" t="s">
        <v>114</v>
      </c>
      <c r="D92" s="161"/>
      <c r="F92" s="170"/>
      <c r="G92" s="170"/>
    </row>
    <row r="93" spans="2:7" x14ac:dyDescent="0.25">
      <c r="B93" s="179">
        <v>462</v>
      </c>
      <c r="C93" s="155" t="s">
        <v>115</v>
      </c>
      <c r="D93" s="156">
        <f t="shared" ref="D93" si="17">SUM(D94:D95)</f>
        <v>0</v>
      </c>
      <c r="F93" s="170"/>
      <c r="G93" s="170"/>
    </row>
    <row r="94" spans="2:7" x14ac:dyDescent="0.25">
      <c r="B94" s="160">
        <v>4621</v>
      </c>
      <c r="C94" s="158" t="s">
        <v>116</v>
      </c>
      <c r="D94" s="161"/>
      <c r="F94" s="170"/>
      <c r="G94" s="170"/>
    </row>
    <row r="95" spans="2:7" x14ac:dyDescent="0.25">
      <c r="B95" s="160">
        <v>4622</v>
      </c>
      <c r="C95" s="158" t="s">
        <v>117</v>
      </c>
      <c r="D95" s="161"/>
      <c r="F95" s="170"/>
      <c r="G95" s="170"/>
    </row>
    <row r="96" spans="2:7" x14ac:dyDescent="0.25">
      <c r="B96" s="179">
        <v>463</v>
      </c>
      <c r="C96" s="155" t="s">
        <v>118</v>
      </c>
      <c r="D96" s="156">
        <f t="shared" ref="D96" si="18">SUM(D97:D98)</f>
        <v>1019423.74</v>
      </c>
      <c r="F96" s="170"/>
      <c r="G96" s="170"/>
    </row>
    <row r="97" spans="2:7" x14ac:dyDescent="0.25">
      <c r="B97" s="160">
        <v>4630</v>
      </c>
      <c r="C97" s="158" t="s">
        <v>118</v>
      </c>
      <c r="D97" s="159">
        <v>1019423.74</v>
      </c>
      <c r="F97" s="170"/>
      <c r="G97" s="170"/>
    </row>
    <row r="98" spans="2:7" x14ac:dyDescent="0.25">
      <c r="B98" s="160">
        <v>4632</v>
      </c>
      <c r="C98" s="158" t="s">
        <v>119</v>
      </c>
      <c r="D98" s="161"/>
      <c r="F98" s="170"/>
      <c r="G98" s="170"/>
    </row>
    <row r="99" spans="2:7" x14ac:dyDescent="0.25">
      <c r="B99" s="151" t="s">
        <v>120</v>
      </c>
      <c r="C99" s="152" t="s">
        <v>121</v>
      </c>
      <c r="D99" s="153">
        <f t="shared" ref="D99" si="19">SUM(D100:D102)</f>
        <v>97104.11</v>
      </c>
      <c r="F99" s="170"/>
      <c r="G99" s="170"/>
    </row>
    <row r="100" spans="2:7" x14ac:dyDescent="0.25">
      <c r="B100" s="160">
        <v>471</v>
      </c>
      <c r="C100" s="158" t="s">
        <v>122</v>
      </c>
      <c r="D100" s="159">
        <v>97104.11</v>
      </c>
      <c r="F100" s="170"/>
      <c r="G100" s="170"/>
    </row>
    <row r="101" spans="2:7" x14ac:dyDescent="0.25">
      <c r="B101" s="160">
        <v>472</v>
      </c>
      <c r="C101" s="158" t="s">
        <v>123</v>
      </c>
      <c r="D101" s="161">
        <v>0</v>
      </c>
      <c r="F101" s="170"/>
      <c r="G101" s="170"/>
    </row>
    <row r="102" spans="2:7" x14ac:dyDescent="0.25">
      <c r="B102" s="182">
        <v>473</v>
      </c>
      <c r="C102" s="183" t="s">
        <v>124</v>
      </c>
      <c r="D102" s="186"/>
      <c r="F102" s="170"/>
      <c r="G102" s="170"/>
    </row>
    <row r="103" spans="2:7" x14ac:dyDescent="0.25">
      <c r="B103" s="189" t="s">
        <v>125</v>
      </c>
      <c r="C103" s="190"/>
      <c r="D103" s="185">
        <f t="shared" ref="D103" si="20">D3+D74+D83+D89+D99</f>
        <v>5070518.13</v>
      </c>
      <c r="F103" s="170"/>
      <c r="G103" s="170"/>
    </row>
    <row r="107" spans="2:7" x14ac:dyDescent="0.25">
      <c r="C107" s="150" t="s">
        <v>248</v>
      </c>
    </row>
  </sheetData>
  <mergeCells count="2">
    <mergeCell ref="B103:C103"/>
    <mergeCell ref="B1:D1"/>
  </mergeCells>
  <pageMargins left="0" right="0" top="0" bottom="0" header="0" footer="0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23"/>
  <sheetViews>
    <sheetView workbookViewId="0">
      <selection activeCell="E18" sqref="E18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3" t="s">
        <v>208</v>
      </c>
      <c r="C2" s="193"/>
      <c r="D2" s="193"/>
      <c r="E2" s="193"/>
    </row>
    <row r="3" spans="2:5" ht="15" customHeight="1" x14ac:dyDescent="0.25">
      <c r="B3" s="192" t="s">
        <v>209</v>
      </c>
      <c r="C3" s="192" t="s">
        <v>210</v>
      </c>
      <c r="D3" s="194"/>
      <c r="E3" s="194"/>
    </row>
    <row r="4" spans="2:5" ht="51" x14ac:dyDescent="0.25">
      <c r="B4" s="192"/>
      <c r="C4" s="192"/>
      <c r="D4" s="143" t="s">
        <v>386</v>
      </c>
      <c r="E4" s="143" t="s">
        <v>387</v>
      </c>
    </row>
    <row r="5" spans="2:5" x14ac:dyDescent="0.25">
      <c r="B5" s="7" t="s">
        <v>25</v>
      </c>
      <c r="C5" s="2" t="s">
        <v>211</v>
      </c>
      <c r="D5" s="26">
        <f>+D6+D7+D8</f>
        <v>4775499.5</v>
      </c>
      <c r="E5" s="26">
        <f>+E6+E7+E8</f>
        <v>6220027.8700000001</v>
      </c>
    </row>
    <row r="6" spans="2:5" s="64" customFormat="1" x14ac:dyDescent="0.2">
      <c r="B6" s="3"/>
      <c r="C6" s="4" t="s">
        <v>212</v>
      </c>
      <c r="D6" s="87">
        <v>4728788</v>
      </c>
      <c r="E6" s="86">
        <v>5777140.6299999999</v>
      </c>
    </row>
    <row r="7" spans="2:5" x14ac:dyDescent="0.25">
      <c r="B7" s="3"/>
      <c r="C7" s="4" t="s">
        <v>213</v>
      </c>
      <c r="D7" s="87">
        <v>20719.439999999999</v>
      </c>
      <c r="E7" s="86">
        <v>153221.5</v>
      </c>
    </row>
    <row r="8" spans="2:5" x14ac:dyDescent="0.25">
      <c r="B8" s="3"/>
      <c r="C8" s="4" t="s">
        <v>214</v>
      </c>
      <c r="D8" s="86">
        <v>25992.06</v>
      </c>
      <c r="E8" s="86">
        <v>289665.74</v>
      </c>
    </row>
    <row r="9" spans="2:5" x14ac:dyDescent="0.25">
      <c r="B9" s="1" t="s">
        <v>95</v>
      </c>
      <c r="C9" s="2" t="s">
        <v>215</v>
      </c>
      <c r="D9" s="26"/>
      <c r="E9" s="26">
        <v>0</v>
      </c>
    </row>
    <row r="10" spans="2:5" x14ac:dyDescent="0.25">
      <c r="B10" s="1" t="s">
        <v>104</v>
      </c>
      <c r="C10" s="2" t="s">
        <v>216</v>
      </c>
      <c r="D10" s="188">
        <v>256798.61</v>
      </c>
      <c r="E10" s="26">
        <v>8311.86</v>
      </c>
    </row>
    <row r="11" spans="2:5" x14ac:dyDescent="0.25">
      <c r="B11" s="1" t="s">
        <v>110</v>
      </c>
      <c r="C11" s="2" t="s">
        <v>217</v>
      </c>
      <c r="D11" s="26">
        <v>0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467890.17</v>
      </c>
      <c r="E12" s="26">
        <v>12575</v>
      </c>
    </row>
    <row r="13" spans="2:5" x14ac:dyDescent="0.25">
      <c r="B13" s="5" t="s">
        <v>219</v>
      </c>
      <c r="C13" s="8" t="s">
        <v>220</v>
      </c>
      <c r="D13" s="24">
        <v>384225.43</v>
      </c>
      <c r="E13" s="136"/>
    </row>
    <row r="14" spans="2:5" x14ac:dyDescent="0.25">
      <c r="B14" s="3" t="s">
        <v>221</v>
      </c>
      <c r="C14" s="4" t="s">
        <v>222</v>
      </c>
      <c r="D14" s="24">
        <v>83664.740000000005</v>
      </c>
      <c r="E14" s="24"/>
    </row>
    <row r="15" spans="2:5" x14ac:dyDescent="0.25">
      <c r="B15" s="1" t="s">
        <v>223</v>
      </c>
      <c r="C15" s="2" t="s">
        <v>224</v>
      </c>
      <c r="D15" s="26"/>
      <c r="E15" s="26">
        <v>23256</v>
      </c>
    </row>
    <row r="16" spans="2:5" x14ac:dyDescent="0.25">
      <c r="B16" s="1" t="s">
        <v>225</v>
      </c>
      <c r="C16" s="2" t="s">
        <v>246</v>
      </c>
      <c r="D16" s="188">
        <v>834762.33</v>
      </c>
      <c r="E16" s="26">
        <v>52661.09</v>
      </c>
    </row>
    <row r="17" spans="2:5" x14ac:dyDescent="0.25">
      <c r="B17" s="1" t="s">
        <v>247</v>
      </c>
      <c r="C17" s="2" t="s">
        <v>226</v>
      </c>
      <c r="D17" s="26"/>
      <c r="E17" s="26">
        <v>1072.5899999999999</v>
      </c>
    </row>
    <row r="18" spans="2:5" x14ac:dyDescent="0.25">
      <c r="B18" s="192" t="s">
        <v>227</v>
      </c>
      <c r="C18" s="192"/>
      <c r="D18" s="144">
        <f>+D5+D9+D10+D11+D12+D15+D16+D17</f>
        <v>6334950.6100000003</v>
      </c>
      <c r="E18" s="144">
        <f>+E5+E9+E10+E11+E12+E15+E16+E17</f>
        <v>6317904.4100000001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H24"/>
  <sheetViews>
    <sheetView tabSelected="1" workbookViewId="0">
      <selection activeCell="E9" sqref="E9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3" t="s">
        <v>252</v>
      </c>
      <c r="C2" s="193"/>
      <c r="D2" s="193"/>
      <c r="E2" s="193"/>
    </row>
    <row r="3" spans="1:138" ht="15" customHeight="1" x14ac:dyDescent="0.25">
      <c r="B3" s="192" t="s">
        <v>209</v>
      </c>
      <c r="C3" s="192" t="s">
        <v>253</v>
      </c>
      <c r="D3" s="194"/>
      <c r="E3" s="194"/>
    </row>
    <row r="4" spans="1:138" ht="38.25" customHeight="1" x14ac:dyDescent="0.25">
      <c r="B4" s="192"/>
      <c r="C4" s="192"/>
      <c r="D4" s="143" t="s">
        <v>388</v>
      </c>
      <c r="E4" s="143" t="s">
        <v>389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477531.98</v>
      </c>
      <c r="E5" s="67">
        <f t="shared" si="0"/>
        <v>11842.87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477531.98</v>
      </c>
      <c r="E6" s="65">
        <f t="shared" si="1"/>
        <v>11842.87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>
        <v>477531.98</v>
      </c>
      <c r="E8" s="22">
        <v>11842.87</v>
      </c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1078760.71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1078760.71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>
        <v>1078760.71</v>
      </c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0"/>
      <c r="B15" s="195" t="s">
        <v>258</v>
      </c>
      <c r="C15" s="196"/>
      <c r="D15" s="145">
        <f t="shared" ref="D15:E15" si="4">D5+D10</f>
        <v>1556292.69</v>
      </c>
      <c r="E15" s="145">
        <f t="shared" si="4"/>
        <v>11842.87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1"/>
      <c r="B16" s="6" t="s">
        <v>104</v>
      </c>
      <c r="C16" s="56" t="s">
        <v>251</v>
      </c>
      <c r="D16" s="57">
        <v>20946.43</v>
      </c>
      <c r="E16" s="57"/>
    </row>
    <row r="17" spans="1:138" x14ac:dyDescent="0.25">
      <c r="A17" s="181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0"/>
      <c r="B18" s="195" t="s">
        <v>259</v>
      </c>
      <c r="C18" s="196"/>
      <c r="D18" s="146">
        <f>D16+D17</f>
        <v>20946.43</v>
      </c>
      <c r="E18" s="146">
        <f t="shared" ref="E18" si="5">E16+E17</f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1" spans="1:138" x14ac:dyDescent="0.25">
      <c r="B21" s="187" t="s">
        <v>382</v>
      </c>
      <c r="C21" t="s">
        <v>383</v>
      </c>
    </row>
    <row r="22" spans="1:138" x14ac:dyDescent="0.25">
      <c r="B22" s="187"/>
      <c r="C22" t="s">
        <v>384</v>
      </c>
    </row>
    <row r="23" spans="1:138" x14ac:dyDescent="0.25">
      <c r="C23" t="s">
        <v>385</v>
      </c>
    </row>
    <row r="24" spans="1:138" x14ac:dyDescent="0.25">
      <c r="C24" t="s">
        <v>391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199">
        <f>+'[1]Centralna država-ek klas'!C2:D2</f>
        <v>7034000000</v>
      </c>
      <c r="D2" s="200"/>
      <c r="E2" s="199">
        <f>+'[1]Centralna država-ek klas'!E2:F2</f>
        <v>7034000000</v>
      </c>
      <c r="F2" s="200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197" t="s">
        <v>340</v>
      </c>
      <c r="B4" s="201" t="s">
        <v>275</v>
      </c>
      <c r="C4" s="203" t="s">
        <v>343</v>
      </c>
      <c r="D4" s="204"/>
      <c r="E4" s="205" t="s">
        <v>342</v>
      </c>
      <c r="F4" s="206"/>
    </row>
    <row r="5" spans="1:16375" ht="23.25" customHeight="1" x14ac:dyDescent="0.2">
      <c r="A5" s="198"/>
      <c r="B5" s="202"/>
      <c r="C5" s="130" t="s">
        <v>276</v>
      </c>
      <c r="D5" s="131" t="s">
        <v>344</v>
      </c>
      <c r="E5" s="130" t="s">
        <v>276</v>
      </c>
      <c r="F5" s="131" t="s">
        <v>277</v>
      </c>
    </row>
    <row r="6" spans="1:16375" s="109" customFormat="1" ht="15" customHeight="1" x14ac:dyDescent="0.3">
      <c r="A6" s="132"/>
      <c r="B6" s="135" t="s">
        <v>278</v>
      </c>
      <c r="C6" s="133" t="e">
        <f>+C7+C12+C19+C30+C35+C36</f>
        <v>#REF!</v>
      </c>
      <c r="D6" s="134" t="e">
        <f>+C6/$C$2*100</f>
        <v>#REF!</v>
      </c>
      <c r="E6" s="133">
        <f>+E7+E12+E19+E30+E35+E36</f>
        <v>0</v>
      </c>
      <c r="F6" s="134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15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15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15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15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15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15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1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15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15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15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15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15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15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15"/>
      <c r="F26" s="116">
        <f t="shared" si="3"/>
        <v>0</v>
      </c>
    </row>
    <row r="27" spans="1:6" ht="26.25" customHeight="1" x14ac:dyDescent="0.25">
      <c r="A27" s="114">
        <v>7147</v>
      </c>
      <c r="B27" s="120" t="s">
        <v>341</v>
      </c>
      <c r="C27" s="115" t="e">
        <f>+#REF!</f>
        <v>#REF!</v>
      </c>
      <c r="D27" s="116" t="e">
        <f t="shared" si="2"/>
        <v>#REF!</v>
      </c>
      <c r="E27" s="115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1"/>
      <c r="D28" s="116">
        <f t="shared" si="2"/>
        <v>0</v>
      </c>
      <c r="E28" s="121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1" t="e">
        <f>+#REF!</f>
        <v>#REF!</v>
      </c>
      <c r="D29" s="116" t="e">
        <f t="shared" si="2"/>
        <v>#REF!</v>
      </c>
      <c r="E29" s="121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1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1" t="e">
        <f>+#REF!</f>
        <v>#REF!</v>
      </c>
      <c r="D31" s="116" t="e">
        <f t="shared" si="1"/>
        <v>#REF!</v>
      </c>
      <c r="E31" s="121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1" t="e">
        <f>+#REF!</f>
        <v>#REF!</v>
      </c>
      <c r="D32" s="116" t="e">
        <f t="shared" si="1"/>
        <v>#REF!</v>
      </c>
      <c r="E32" s="121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1" t="e">
        <f>+#REF!</f>
        <v>#REF!</v>
      </c>
      <c r="D33" s="116" t="e">
        <f t="shared" si="1"/>
        <v>#REF!</v>
      </c>
      <c r="E33" s="121"/>
      <c r="F33" s="116">
        <f t="shared" si="0"/>
        <v>0</v>
      </c>
    </row>
    <row r="34" spans="1:16375" s="122" customFormat="1" ht="15" customHeight="1" x14ac:dyDescent="0.25">
      <c r="A34" s="114">
        <v>7155</v>
      </c>
      <c r="B34" s="117" t="s">
        <v>300</v>
      </c>
      <c r="C34" s="121" t="e">
        <f>+#REF!</f>
        <v>#REF!</v>
      </c>
      <c r="D34" s="116" t="e">
        <f t="shared" si="1"/>
        <v>#REF!</v>
      </c>
      <c r="E34" s="121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2"/>
      <c r="B37" s="135" t="s">
        <v>306</v>
      </c>
      <c r="C37" s="133" t="e">
        <f>+C38+C48+C49++C50+C51+C52+C53+C54</f>
        <v>#REF!</v>
      </c>
      <c r="D37" s="134" t="e">
        <f t="shared" si="1"/>
        <v>#REF!</v>
      </c>
      <c r="E37" s="133">
        <f>+E38+E48+E49++E50+E51+E52+E53+E54</f>
        <v>0</v>
      </c>
      <c r="F37" s="134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15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15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2"/>
      <c r="B55" s="135" t="s">
        <v>324</v>
      </c>
      <c r="C55" s="133" t="e">
        <f>+C6-C37</f>
        <v>#REF!</v>
      </c>
      <c r="D55" s="134" t="e">
        <f t="shared" si="1"/>
        <v>#REF!</v>
      </c>
      <c r="E55" s="133">
        <f>+E6-E37</f>
        <v>0</v>
      </c>
      <c r="F55" s="134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2"/>
      <c r="B57" s="135" t="s">
        <v>326</v>
      </c>
      <c r="C57" s="133" t="e">
        <f>+C55-C56</f>
        <v>#REF!</v>
      </c>
      <c r="D57" s="134" t="e">
        <f t="shared" si="1"/>
        <v>#REF!</v>
      </c>
      <c r="E57" s="133">
        <f>+E55-E56</f>
        <v>0</v>
      </c>
      <c r="F57" s="134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2"/>
      <c r="B58" s="135" t="s">
        <v>327</v>
      </c>
      <c r="C58" s="133" t="e">
        <f>+C57+C44</f>
        <v>#REF!</v>
      </c>
      <c r="D58" s="134" t="e">
        <f t="shared" si="1"/>
        <v>#REF!</v>
      </c>
      <c r="E58" s="133">
        <f>+E57+E44</f>
        <v>0</v>
      </c>
      <c r="F58" s="134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2"/>
      <c r="B59" s="135" t="s">
        <v>328</v>
      </c>
      <c r="C59" s="133" t="e">
        <f>+C6-(C37-C50)</f>
        <v>#REF!</v>
      </c>
      <c r="D59" s="134" t="e">
        <f t="shared" si="1"/>
        <v>#REF!</v>
      </c>
      <c r="E59" s="133">
        <f>+E6-(E37-E50)</f>
        <v>0</v>
      </c>
      <c r="F59" s="134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2"/>
      <c r="B60" s="135" t="s">
        <v>329</v>
      </c>
      <c r="C60" s="133" t="e">
        <f>+C61+C62</f>
        <v>#REF!</v>
      </c>
      <c r="D60" s="134" t="e">
        <f t="shared" si="1"/>
        <v>#REF!</v>
      </c>
      <c r="E60" s="133"/>
      <c r="F60" s="134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2">
        <v>4418</v>
      </c>
      <c r="B64" s="135" t="s">
        <v>332</v>
      </c>
      <c r="C64" s="133">
        <v>0</v>
      </c>
      <c r="D64" s="134">
        <f t="shared" si="1"/>
        <v>0</v>
      </c>
      <c r="E64" s="133">
        <v>0</v>
      </c>
      <c r="F64" s="134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2">
        <v>45</v>
      </c>
      <c r="B65" s="135" t="s">
        <v>320</v>
      </c>
      <c r="C65" s="133">
        <v>0</v>
      </c>
      <c r="D65" s="134">
        <f t="shared" si="1"/>
        <v>0</v>
      </c>
      <c r="E65" s="133">
        <v>0</v>
      </c>
      <c r="F65" s="134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2"/>
      <c r="B66" s="135" t="s">
        <v>333</v>
      </c>
      <c r="C66" s="133" t="e">
        <f>+C57-C60-C64-C65</f>
        <v>#REF!</v>
      </c>
      <c r="D66" s="134" t="e">
        <f t="shared" si="1"/>
        <v>#REF!</v>
      </c>
      <c r="E66" s="133">
        <f>+E57-E60-E64-E65</f>
        <v>0</v>
      </c>
      <c r="F66" s="134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2"/>
      <c r="B67" s="135" t="s">
        <v>334</v>
      </c>
      <c r="C67" s="133" t="e">
        <f>+SUM(C68:C73)+C56</f>
        <v>#REF!</v>
      </c>
      <c r="D67" s="134" t="e">
        <f t="shared" si="1"/>
        <v>#REF!</v>
      </c>
      <c r="E67" s="133">
        <f>+SUM(E68:E73)+E56</f>
        <v>0</v>
      </c>
      <c r="F67" s="134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3">
        <v>73</v>
      </c>
      <c r="B71" s="125" t="s">
        <v>304</v>
      </c>
      <c r="C71" s="124" t="e">
        <f>+#REF!</f>
        <v>#REF!</v>
      </c>
      <c r="D71" s="112" t="e">
        <f t="shared" ref="D71:D73" si="5">+C71/$C$2*100</f>
        <v>#REF!</v>
      </c>
      <c r="E71" s="124"/>
      <c r="F71" s="112">
        <f t="shared" si="4"/>
        <v>0</v>
      </c>
    </row>
    <row r="72" spans="1:16375" ht="15" customHeight="1" x14ac:dyDescent="0.2">
      <c r="A72" s="123"/>
      <c r="B72" s="125" t="s">
        <v>338</v>
      </c>
      <c r="C72" s="124" t="e">
        <f>+#REF!</f>
        <v>#REF!</v>
      </c>
      <c r="D72" s="112" t="e">
        <f t="shared" si="5"/>
        <v>#REF!</v>
      </c>
      <c r="E72" s="124"/>
      <c r="F72" s="112">
        <f t="shared" si="4"/>
        <v>0</v>
      </c>
    </row>
    <row r="73" spans="1:16375" ht="15" customHeight="1" thickBot="1" x14ac:dyDescent="0.25">
      <c r="A73" s="126"/>
      <c r="B73" s="129" t="s">
        <v>339</v>
      </c>
      <c r="C73" s="127" t="e">
        <f>+-C66-(SUM(C68:C72)+C56)</f>
        <v>#REF!</v>
      </c>
      <c r="D73" s="128" t="e">
        <f t="shared" si="5"/>
        <v>#REF!</v>
      </c>
      <c r="E73" s="127">
        <f>+-E66-SUM(E68:E72)</f>
        <v>0</v>
      </c>
      <c r="F73" s="128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4" t="s">
        <v>252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5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6"/>
      <c r="AZ1" s="216"/>
    </row>
    <row r="2" spans="1:187" ht="15" customHeight="1" x14ac:dyDescent="0.25">
      <c r="A2" s="217" t="s">
        <v>345</v>
      </c>
      <c r="B2" s="217" t="s">
        <v>346</v>
      </c>
      <c r="C2" s="211" t="s">
        <v>1</v>
      </c>
      <c r="D2" s="211"/>
      <c r="E2" s="211" t="s">
        <v>2</v>
      </c>
      <c r="F2" s="211"/>
      <c r="G2" s="211" t="s">
        <v>3</v>
      </c>
      <c r="H2" s="211"/>
      <c r="I2" s="211" t="s">
        <v>4</v>
      </c>
      <c r="J2" s="211"/>
      <c r="K2" s="211" t="s">
        <v>5</v>
      </c>
      <c r="L2" s="211"/>
      <c r="M2" s="218" t="s">
        <v>21</v>
      </c>
      <c r="N2" s="219"/>
      <c r="O2" s="211" t="s">
        <v>6</v>
      </c>
      <c r="P2" s="211"/>
      <c r="Q2" s="211" t="s">
        <v>7</v>
      </c>
      <c r="R2" s="211"/>
      <c r="S2" s="211" t="s">
        <v>8</v>
      </c>
      <c r="T2" s="211"/>
      <c r="U2" s="211" t="s">
        <v>9</v>
      </c>
      <c r="V2" s="211"/>
      <c r="W2" s="211" t="s">
        <v>10</v>
      </c>
      <c r="X2" s="211"/>
      <c r="Y2" s="211" t="s">
        <v>11</v>
      </c>
      <c r="Z2" s="211"/>
      <c r="AA2" s="211" t="s">
        <v>12</v>
      </c>
      <c r="AB2" s="211"/>
      <c r="AC2" s="211" t="s">
        <v>13</v>
      </c>
      <c r="AD2" s="211"/>
      <c r="AE2" s="211" t="s">
        <v>14</v>
      </c>
      <c r="AF2" s="211"/>
      <c r="AG2" s="211" t="s">
        <v>15</v>
      </c>
      <c r="AH2" s="211"/>
      <c r="AI2" s="211" t="s">
        <v>16</v>
      </c>
      <c r="AJ2" s="211"/>
      <c r="AK2" s="211" t="s">
        <v>17</v>
      </c>
      <c r="AL2" s="211"/>
      <c r="AM2" s="211" t="s">
        <v>18</v>
      </c>
      <c r="AN2" s="211"/>
      <c r="AO2" s="211" t="s">
        <v>19</v>
      </c>
      <c r="AP2" s="211"/>
      <c r="AQ2" s="211" t="s">
        <v>20</v>
      </c>
      <c r="AR2" s="211"/>
      <c r="AS2" s="211" t="s">
        <v>22</v>
      </c>
      <c r="AT2" s="211"/>
      <c r="AU2" s="211" t="s">
        <v>23</v>
      </c>
      <c r="AV2" s="211"/>
      <c r="AW2" s="212" t="s">
        <v>24</v>
      </c>
      <c r="AX2" s="213"/>
      <c r="AY2" s="212" t="s">
        <v>261</v>
      </c>
      <c r="AZ2" s="213"/>
      <c r="BA2" s="207" t="s">
        <v>347</v>
      </c>
      <c r="BB2" s="207" t="s">
        <v>348</v>
      </c>
      <c r="BF2" s="142">
        <v>7034000000</v>
      </c>
    </row>
    <row r="3" spans="1:187" ht="38.25" customHeight="1" x14ac:dyDescent="0.25">
      <c r="A3" s="217"/>
      <c r="B3" s="217"/>
      <c r="C3" s="141" t="s">
        <v>262</v>
      </c>
      <c r="D3" s="141" t="s">
        <v>263</v>
      </c>
      <c r="E3" s="141" t="s">
        <v>262</v>
      </c>
      <c r="F3" s="141" t="s">
        <v>263</v>
      </c>
      <c r="G3" s="141" t="s">
        <v>262</v>
      </c>
      <c r="H3" s="141" t="s">
        <v>263</v>
      </c>
      <c r="I3" s="141" t="s">
        <v>262</v>
      </c>
      <c r="J3" s="141" t="s">
        <v>263</v>
      </c>
      <c r="K3" s="141" t="s">
        <v>262</v>
      </c>
      <c r="L3" s="141" t="s">
        <v>263</v>
      </c>
      <c r="M3" s="137" t="s">
        <v>262</v>
      </c>
      <c r="N3" s="137" t="s">
        <v>263</v>
      </c>
      <c r="O3" s="141" t="s">
        <v>262</v>
      </c>
      <c r="P3" s="141" t="s">
        <v>263</v>
      </c>
      <c r="Q3" s="141" t="s">
        <v>262</v>
      </c>
      <c r="R3" s="141" t="s">
        <v>263</v>
      </c>
      <c r="S3" s="141" t="s">
        <v>262</v>
      </c>
      <c r="T3" s="141" t="s">
        <v>263</v>
      </c>
      <c r="U3" s="141" t="s">
        <v>262</v>
      </c>
      <c r="V3" s="141" t="s">
        <v>263</v>
      </c>
      <c r="W3" s="141" t="s">
        <v>262</v>
      </c>
      <c r="X3" s="141" t="s">
        <v>263</v>
      </c>
      <c r="Y3" s="141" t="s">
        <v>262</v>
      </c>
      <c r="Z3" s="141" t="s">
        <v>263</v>
      </c>
      <c r="AA3" s="141" t="s">
        <v>262</v>
      </c>
      <c r="AB3" s="141" t="s">
        <v>263</v>
      </c>
      <c r="AC3" s="141" t="s">
        <v>262</v>
      </c>
      <c r="AD3" s="141" t="s">
        <v>263</v>
      </c>
      <c r="AE3" s="141" t="s">
        <v>262</v>
      </c>
      <c r="AF3" s="141" t="s">
        <v>263</v>
      </c>
      <c r="AG3" s="141" t="s">
        <v>262</v>
      </c>
      <c r="AH3" s="141" t="s">
        <v>263</v>
      </c>
      <c r="AI3" s="141" t="s">
        <v>262</v>
      </c>
      <c r="AJ3" s="141" t="s">
        <v>263</v>
      </c>
      <c r="AK3" s="141" t="s">
        <v>262</v>
      </c>
      <c r="AL3" s="141" t="s">
        <v>263</v>
      </c>
      <c r="AM3" s="141" t="s">
        <v>262</v>
      </c>
      <c r="AN3" s="141" t="s">
        <v>263</v>
      </c>
      <c r="AO3" s="141" t="s">
        <v>262</v>
      </c>
      <c r="AP3" s="141" t="s">
        <v>263</v>
      </c>
      <c r="AQ3" s="141" t="s">
        <v>262</v>
      </c>
      <c r="AR3" s="141" t="s">
        <v>263</v>
      </c>
      <c r="AS3" s="141" t="s">
        <v>262</v>
      </c>
      <c r="AT3" s="141" t="s">
        <v>263</v>
      </c>
      <c r="AU3" s="141" t="s">
        <v>262</v>
      </c>
      <c r="AV3" s="141" t="s">
        <v>263</v>
      </c>
      <c r="AW3" s="141" t="s">
        <v>262</v>
      </c>
      <c r="AX3" s="141" t="s">
        <v>263</v>
      </c>
      <c r="AY3" s="141" t="s">
        <v>262</v>
      </c>
      <c r="AZ3" s="141" t="s">
        <v>263</v>
      </c>
      <c r="BA3" s="208"/>
      <c r="BB3" s="208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39">
        <v>0</v>
      </c>
      <c r="N5" s="139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3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3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0"/>
      <c r="N8" s="140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3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3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38"/>
      <c r="N12" s="138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38"/>
      <c r="N13" s="138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09" t="s">
        <v>352</v>
      </c>
      <c r="B14" s="210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09" t="s">
        <v>355</v>
      </c>
      <c r="B17" s="210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4" t="s">
        <v>208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5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6"/>
      <c r="BB1" s="216"/>
    </row>
    <row r="2" spans="1:54" x14ac:dyDescent="0.25">
      <c r="A2" s="217" t="s">
        <v>345</v>
      </c>
      <c r="B2" s="217" t="s">
        <v>361</v>
      </c>
      <c r="C2" s="211" t="s">
        <v>1</v>
      </c>
      <c r="D2" s="211"/>
      <c r="E2" s="211" t="s">
        <v>2</v>
      </c>
      <c r="F2" s="211"/>
      <c r="G2" s="211" t="s">
        <v>3</v>
      </c>
      <c r="H2" s="211"/>
      <c r="I2" s="211" t="s">
        <v>4</v>
      </c>
      <c r="J2" s="211"/>
      <c r="K2" s="211" t="s">
        <v>5</v>
      </c>
      <c r="L2" s="211"/>
      <c r="M2" s="211" t="s">
        <v>21</v>
      </c>
      <c r="N2" s="211"/>
      <c r="O2" s="211" t="s">
        <v>6</v>
      </c>
      <c r="P2" s="211"/>
      <c r="Q2" s="211" t="s">
        <v>7</v>
      </c>
      <c r="R2" s="211"/>
      <c r="S2" s="211" t="s">
        <v>8</v>
      </c>
      <c r="T2" s="211"/>
      <c r="U2" s="211" t="s">
        <v>9</v>
      </c>
      <c r="V2" s="211"/>
      <c r="W2" s="211" t="s">
        <v>10</v>
      </c>
      <c r="X2" s="211"/>
      <c r="Y2" s="211" t="s">
        <v>11</v>
      </c>
      <c r="Z2" s="211"/>
      <c r="AA2" s="211" t="s">
        <v>12</v>
      </c>
      <c r="AB2" s="211"/>
      <c r="AC2" s="211" t="s">
        <v>13</v>
      </c>
      <c r="AD2" s="211"/>
      <c r="AE2" s="211" t="s">
        <v>14</v>
      </c>
      <c r="AF2" s="211"/>
      <c r="AG2" s="211" t="s">
        <v>15</v>
      </c>
      <c r="AH2" s="211"/>
      <c r="AI2" s="211" t="s">
        <v>16</v>
      </c>
      <c r="AJ2" s="211"/>
      <c r="AK2" s="211" t="s">
        <v>17</v>
      </c>
      <c r="AL2" s="211"/>
      <c r="AM2" s="211" t="s">
        <v>18</v>
      </c>
      <c r="AN2" s="211"/>
      <c r="AO2" s="211" t="s">
        <v>19</v>
      </c>
      <c r="AP2" s="211"/>
      <c r="AQ2" s="211" t="s">
        <v>20</v>
      </c>
      <c r="AR2" s="211"/>
      <c r="AS2" s="211" t="s">
        <v>22</v>
      </c>
      <c r="AT2" s="211"/>
      <c r="AU2" s="211" t="s">
        <v>23</v>
      </c>
      <c r="AV2" s="211"/>
      <c r="AW2" s="212" t="s">
        <v>24</v>
      </c>
      <c r="AX2" s="213"/>
      <c r="AY2" s="222" t="s">
        <v>261</v>
      </c>
      <c r="AZ2" s="223"/>
      <c r="BA2" s="224" t="s">
        <v>358</v>
      </c>
      <c r="BB2" s="220" t="s">
        <v>359</v>
      </c>
    </row>
    <row r="3" spans="1:54" ht="51" x14ac:dyDescent="0.25">
      <c r="A3" s="217"/>
      <c r="B3" s="217"/>
      <c r="C3" s="141" t="s">
        <v>264</v>
      </c>
      <c r="D3" s="141" t="s">
        <v>265</v>
      </c>
      <c r="E3" s="141" t="s">
        <v>264</v>
      </c>
      <c r="F3" s="141" t="s">
        <v>265</v>
      </c>
      <c r="G3" s="141" t="s">
        <v>264</v>
      </c>
      <c r="H3" s="141" t="s">
        <v>265</v>
      </c>
      <c r="I3" s="141" t="s">
        <v>264</v>
      </c>
      <c r="J3" s="141" t="s">
        <v>265</v>
      </c>
      <c r="K3" s="141" t="s">
        <v>264</v>
      </c>
      <c r="L3" s="141" t="s">
        <v>265</v>
      </c>
      <c r="M3" s="141" t="s">
        <v>264</v>
      </c>
      <c r="N3" s="141" t="s">
        <v>265</v>
      </c>
      <c r="O3" s="141" t="s">
        <v>264</v>
      </c>
      <c r="P3" s="141" t="s">
        <v>265</v>
      </c>
      <c r="Q3" s="141" t="s">
        <v>264</v>
      </c>
      <c r="R3" s="141" t="s">
        <v>265</v>
      </c>
      <c r="S3" s="141" t="s">
        <v>264</v>
      </c>
      <c r="T3" s="141" t="s">
        <v>265</v>
      </c>
      <c r="U3" s="141" t="s">
        <v>264</v>
      </c>
      <c r="V3" s="141" t="s">
        <v>265</v>
      </c>
      <c r="W3" s="141" t="s">
        <v>264</v>
      </c>
      <c r="X3" s="141" t="s">
        <v>265</v>
      </c>
      <c r="Y3" s="141" t="s">
        <v>264</v>
      </c>
      <c r="Z3" s="141" t="s">
        <v>265</v>
      </c>
      <c r="AA3" s="141" t="s">
        <v>264</v>
      </c>
      <c r="AB3" s="141" t="s">
        <v>265</v>
      </c>
      <c r="AC3" s="141" t="s">
        <v>264</v>
      </c>
      <c r="AD3" s="141" t="s">
        <v>265</v>
      </c>
      <c r="AE3" s="141" t="s">
        <v>264</v>
      </c>
      <c r="AF3" s="141" t="s">
        <v>265</v>
      </c>
      <c r="AG3" s="141" t="s">
        <v>264</v>
      </c>
      <c r="AH3" s="141" t="s">
        <v>265</v>
      </c>
      <c r="AI3" s="141" t="s">
        <v>264</v>
      </c>
      <c r="AJ3" s="141" t="s">
        <v>265</v>
      </c>
      <c r="AK3" s="141" t="s">
        <v>264</v>
      </c>
      <c r="AL3" s="141" t="s">
        <v>265</v>
      </c>
      <c r="AM3" s="141" t="s">
        <v>264</v>
      </c>
      <c r="AN3" s="141" t="s">
        <v>265</v>
      </c>
      <c r="AO3" s="141" t="s">
        <v>264</v>
      </c>
      <c r="AP3" s="141" t="s">
        <v>265</v>
      </c>
      <c r="AQ3" s="141" t="s">
        <v>264</v>
      </c>
      <c r="AR3" s="141" t="s">
        <v>265</v>
      </c>
      <c r="AS3" s="141" t="s">
        <v>264</v>
      </c>
      <c r="AT3" s="141" t="s">
        <v>265</v>
      </c>
      <c r="AU3" s="141" t="s">
        <v>264</v>
      </c>
      <c r="AV3" s="141" t="s">
        <v>265</v>
      </c>
      <c r="AW3" s="141" t="s">
        <v>264</v>
      </c>
      <c r="AX3" s="141" t="s">
        <v>265</v>
      </c>
      <c r="AY3" s="141" t="s">
        <v>264</v>
      </c>
      <c r="AZ3" s="141" t="s">
        <v>265</v>
      </c>
      <c r="BA3" s="208"/>
      <c r="BB3" s="221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3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3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3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6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3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17" t="s">
        <v>360</v>
      </c>
      <c r="B17" s="217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Finansije5</cp:lastModifiedBy>
  <cp:lastPrinted>2025-07-17T11:22:33Z</cp:lastPrinted>
  <dcterms:created xsi:type="dcterms:W3CDTF">2020-07-15T12:38:26Z</dcterms:created>
  <dcterms:modified xsi:type="dcterms:W3CDTF">2025-07-18T11:21:46Z</dcterms:modified>
</cp:coreProperties>
</file>